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
    </mc:Choice>
  </mc:AlternateContent>
  <bookViews>
    <workbookView xWindow="0" yWindow="0" windowWidth="28800" windowHeight="12225" activeTab="3"/>
  </bookViews>
  <sheets>
    <sheet name="Overview" sheetId="2" r:id="rId1"/>
    <sheet name="Report 1. MLR Template" sheetId="1" r:id="rId2"/>
    <sheet name="Risk Corridor Template" sheetId="6" r:id="rId3"/>
    <sheet name="Report 2. Certification" sheetId="4" r:id="rId4"/>
    <sheet name="MCO Scratch Sheet" sheetId="5" r:id="rId5"/>
    <sheet name="MCO Tax Calculation" sheetId="7" r:id="rId6"/>
  </sheets>
  <definedNames>
    <definedName name="_xlnm.Print_Area" localSheetId="4">'MCO Scratch Sheet'!$B$2:$N$41</definedName>
    <definedName name="_xlnm.Print_Area" localSheetId="0">Overview!$B$2:$H$35</definedName>
    <definedName name="_xlnm.Print_Area" localSheetId="1">'Report 1. MLR Template'!$B$2:$H$41,'Report 1. MLR Template'!$J$2:$P$41,'Report 1. MLR Template'!$R$2:$X$41,'Report 1. MLR Template'!$Z$2:$AC$41,'Report 1. MLR Template'!$AD$2:$AH$41</definedName>
    <definedName name="_xlnm.Print_Area" localSheetId="3">'Report 2. Certification'!$B$2:$J$17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6" l="1"/>
  <c r="AB9" i="1" l="1"/>
  <c r="X9" i="1"/>
  <c r="T9" i="1"/>
  <c r="P9" i="1"/>
  <c r="L9" i="1"/>
  <c r="H9" i="1"/>
  <c r="D9" i="1"/>
  <c r="C7" i="6"/>
  <c r="I4" i="7" l="1"/>
  <c r="H4" i="7"/>
  <c r="G4" i="7"/>
  <c r="F4" i="7"/>
  <c r="E4" i="7"/>
  <c r="D4" i="7"/>
  <c r="C4" i="7"/>
  <c r="B4" i="7"/>
  <c r="AH31" i="1" l="1"/>
  <c r="AH28" i="1"/>
  <c r="AH27" i="1"/>
  <c r="AH26" i="1"/>
  <c r="AH24" i="1"/>
  <c r="AH23" i="1"/>
  <c r="AH22" i="1"/>
  <c r="AH21" i="1"/>
  <c r="G1" i="7" l="1"/>
  <c r="H1" i="7"/>
  <c r="B1" i="7" l="1"/>
  <c r="F1" i="7"/>
  <c r="E1" i="7"/>
  <c r="D1" i="7"/>
  <c r="C1" i="7"/>
  <c r="AH13" i="1" l="1"/>
  <c r="I1" i="7"/>
  <c r="J1" i="7" s="1"/>
  <c r="AH8" i="1" l="1"/>
  <c r="AH10" i="1"/>
  <c r="AH11" i="1"/>
  <c r="AH9" i="1"/>
  <c r="AH20" i="1" l="1"/>
  <c r="C6" i="6" s="1"/>
  <c r="AH12" i="1"/>
  <c r="AH14" i="1" s="1"/>
  <c r="C15" i="6" l="1"/>
  <c r="AH17" i="1"/>
  <c r="C13" i="6" l="1"/>
  <c r="D12" i="1"/>
  <c r="D14" i="1" l="1"/>
  <c r="D17" i="1" s="1"/>
  <c r="B8" i="4"/>
  <c r="C4" i="4"/>
  <c r="C2" i="4"/>
  <c r="L12" i="1"/>
  <c r="AG5" i="1"/>
  <c r="AA5" i="1"/>
  <c r="AA2" i="1"/>
  <c r="W5" i="1"/>
  <c r="W2" i="1"/>
  <c r="S5" i="1"/>
  <c r="S2" i="1"/>
  <c r="O5" i="1"/>
  <c r="O2" i="1"/>
  <c r="K5" i="1"/>
  <c r="K2" i="1"/>
  <c r="G5" i="1"/>
  <c r="G2" i="1"/>
  <c r="H12" i="1" l="1"/>
  <c r="T12" i="1"/>
  <c r="P12" i="1"/>
  <c r="AB12" i="1"/>
  <c r="C5" i="1"/>
  <c r="C2" i="1"/>
  <c r="L14" i="1" l="1"/>
  <c r="H14" i="1"/>
  <c r="AB14" i="1"/>
  <c r="P14" i="1"/>
  <c r="X14" i="1"/>
  <c r="T14" i="1"/>
  <c r="H17" i="1" l="1"/>
  <c r="T17" i="1"/>
  <c r="X17" i="1"/>
  <c r="P17" i="1"/>
  <c r="AB17" i="1"/>
  <c r="L17" i="1"/>
  <c r="J9" i="7" l="1"/>
  <c r="H29" i="1" l="1"/>
  <c r="L29" i="1"/>
  <c r="AB29" i="1"/>
  <c r="T29" i="1"/>
  <c r="P29" i="1"/>
  <c r="X29" i="1"/>
  <c r="G7" i="7" l="1"/>
  <c r="F7" i="7"/>
  <c r="H7" i="7"/>
  <c r="E7" i="7"/>
  <c r="C7" i="7"/>
  <c r="D7" i="7"/>
  <c r="AH25" i="1"/>
  <c r="AH29" i="1" s="1"/>
  <c r="D29" i="1"/>
  <c r="B7" i="7" l="1"/>
  <c r="I7" i="7" l="1"/>
  <c r="C8" i="6" l="1"/>
  <c r="J7" i="7"/>
  <c r="C9" i="6" l="1"/>
  <c r="C10" i="6" l="1"/>
  <c r="C12" i="6" s="1"/>
  <c r="C11" i="6"/>
  <c r="C14" i="6" l="1"/>
  <c r="E12" i="6"/>
  <c r="B5" i="7" l="1"/>
  <c r="C16" i="6"/>
  <c r="C17" i="6"/>
  <c r="C18" i="6" s="1"/>
  <c r="AB19" i="1" l="1"/>
  <c r="AB30" i="1" s="1"/>
  <c r="AB32" i="1" s="1"/>
  <c r="AB33" i="1" s="1"/>
  <c r="H5" i="7"/>
  <c r="H11" i="7" s="1"/>
  <c r="X19" i="1"/>
  <c r="X30" i="1" s="1"/>
  <c r="X32" i="1" s="1"/>
  <c r="X33" i="1" s="1"/>
  <c r="G5" i="7"/>
  <c r="G11" i="7" s="1"/>
  <c r="T19" i="1"/>
  <c r="T30" i="1" s="1"/>
  <c r="T32" i="1" s="1"/>
  <c r="T33" i="1" s="1"/>
  <c r="F5" i="7"/>
  <c r="F11" i="7" s="1"/>
  <c r="P19" i="1"/>
  <c r="P30" i="1" s="1"/>
  <c r="P32" i="1" s="1"/>
  <c r="P33" i="1" s="1"/>
  <c r="E5" i="7"/>
  <c r="E11" i="7" s="1"/>
  <c r="B11" i="7"/>
  <c r="H19" i="1"/>
  <c r="H30" i="1" s="1"/>
  <c r="H32" i="1" s="1"/>
  <c r="H33" i="1" s="1"/>
  <c r="C5" i="7"/>
  <c r="C11" i="7" s="1"/>
  <c r="L19" i="1"/>
  <c r="L30" i="1" s="1"/>
  <c r="L32" i="1" s="1"/>
  <c r="L33" i="1" s="1"/>
  <c r="D5" i="7"/>
  <c r="D11" i="7" s="1"/>
  <c r="AH18" i="1"/>
  <c r="AH19" i="1" s="1"/>
  <c r="AH30" i="1" s="1"/>
  <c r="AH32" i="1" s="1"/>
  <c r="AH33" i="1" s="1"/>
  <c r="D19" i="1"/>
  <c r="D30" i="1" s="1"/>
  <c r="D32" i="1" s="1"/>
  <c r="D33" i="1" s="1"/>
  <c r="F16" i="7" l="1"/>
  <c r="F17" i="7"/>
  <c r="E17" i="7"/>
  <c r="E16" i="7"/>
  <c r="E18" i="7" s="1"/>
  <c r="E20" i="7" s="1"/>
  <c r="E22" i="7" s="1"/>
  <c r="C16" i="7"/>
  <c r="C17" i="7"/>
  <c r="G17" i="7"/>
  <c r="G16" i="7"/>
  <c r="G18" i="7" s="1"/>
  <c r="G20" i="7" s="1"/>
  <c r="G22" i="7" s="1"/>
  <c r="I5" i="7"/>
  <c r="D16" i="7"/>
  <c r="D17" i="7"/>
  <c r="H17" i="7"/>
  <c r="H16" i="7"/>
  <c r="B17" i="7"/>
  <c r="B16" i="7"/>
  <c r="B18" i="7" s="1"/>
  <c r="B20" i="7" s="1"/>
  <c r="B22" i="7" s="1"/>
  <c r="C18" i="7" l="1"/>
  <c r="C20" i="7" s="1"/>
  <c r="C22" i="7" s="1"/>
  <c r="D18" i="7"/>
  <c r="D20" i="7" s="1"/>
  <c r="D22" i="7" s="1"/>
  <c r="J5" i="7"/>
  <c r="I11" i="7"/>
  <c r="H18" i="7"/>
  <c r="H20" i="7" s="1"/>
  <c r="H22" i="7" s="1"/>
  <c r="F18" i="7"/>
  <c r="F20" i="7" s="1"/>
  <c r="F22" i="7" s="1"/>
  <c r="I16" i="7" l="1"/>
  <c r="I17" i="7"/>
  <c r="J11" i="7"/>
  <c r="I18" i="7" l="1"/>
  <c r="I20" i="7" s="1"/>
  <c r="I22" i="7" s="1"/>
</calcChain>
</file>

<file path=xl/comments1.xml><?xml version="1.0" encoding="utf-8"?>
<comments xmlns="http://schemas.openxmlformats.org/spreadsheetml/2006/main">
  <authors>
    <author>Pierce, Julie L. (VA)</author>
  </authors>
  <commentList>
    <comment ref="I9" authorId="0" shapeId="0">
      <text>
        <r>
          <rPr>
            <b/>
            <sz val="9"/>
            <color indexed="81"/>
            <rFont val="Tahoma"/>
            <charset val="1"/>
          </rPr>
          <t>Pierce, Julie L. (VA):</t>
        </r>
        <r>
          <rPr>
            <sz val="9"/>
            <color indexed="81"/>
            <rFont val="Tahoma"/>
            <charset val="1"/>
          </rPr>
          <t xml:space="preserve">
From Region 7 MRT submission.  Excludes HIPF.</t>
        </r>
      </text>
    </comment>
    <comment ref="A13" authorId="0" shapeId="0">
      <text>
        <r>
          <rPr>
            <b/>
            <sz val="9"/>
            <color indexed="81"/>
            <rFont val="Tahoma"/>
            <family val="2"/>
          </rPr>
          <t>Pierce, Julie L. (VA):</t>
        </r>
        <r>
          <rPr>
            <sz val="9"/>
            <color indexed="81"/>
            <rFont val="Tahoma"/>
            <family val="2"/>
          </rPr>
          <t xml:space="preserve">
Current year tax rates, adjusted to remove the impact of risk corridor or MLR rebates</t>
        </r>
      </text>
    </comment>
    <comment ref="A14" authorId="0" shapeId="0">
      <text>
        <r>
          <rPr>
            <b/>
            <sz val="9"/>
            <color indexed="81"/>
            <rFont val="Tahoma"/>
            <family val="2"/>
          </rPr>
          <t>Pierce, Julie L. (VA):</t>
        </r>
        <r>
          <rPr>
            <sz val="9"/>
            <color indexed="81"/>
            <rFont val="Tahoma"/>
            <family val="2"/>
          </rPr>
          <t xml:space="preserve">
Current year tax rates, adjusted to remove the impact of risk corridor or MLR rebates</t>
        </r>
      </text>
    </comment>
    <comment ref="B18" authorId="0" shapeId="0">
      <text>
        <r>
          <rPr>
            <b/>
            <sz val="9"/>
            <color indexed="81"/>
            <rFont val="Tahoma"/>
            <family val="2"/>
          </rPr>
          <t>Pierce, Julie L. (VA):</t>
        </r>
        <r>
          <rPr>
            <sz val="9"/>
            <color indexed="81"/>
            <rFont val="Tahoma"/>
            <family val="2"/>
          </rPr>
          <t xml:space="preserve">
this is an addition to premium since OPGAIN is negative</t>
        </r>
      </text>
    </comment>
  </commentList>
</comments>
</file>

<file path=xl/sharedStrings.xml><?xml version="1.0" encoding="utf-8"?>
<sst xmlns="http://schemas.openxmlformats.org/spreadsheetml/2006/main" count="575" uniqueCount="143">
  <si>
    <t>Medical Incentive Bonus</t>
  </si>
  <si>
    <t>Minimum MLR %</t>
  </si>
  <si>
    <t>Estimated IBNR</t>
  </si>
  <si>
    <t>Less Related-Party Medical Margin</t>
  </si>
  <si>
    <t>Claims Incurred</t>
  </si>
  <si>
    <t>Activities that Improve Health Care Quality</t>
  </si>
  <si>
    <t>Risk Corridor Profit/(Loss) Share</t>
  </si>
  <si>
    <t>Reinsurance Premiums Less Recoveries</t>
  </si>
  <si>
    <t>MMs</t>
  </si>
  <si>
    <t>Earned Revenue for MLR/Risk Corridor</t>
  </si>
  <si>
    <t>Gross Capitation Payment</t>
  </si>
  <si>
    <t>Line</t>
  </si>
  <si>
    <t>a</t>
  </si>
  <si>
    <t>b</t>
  </si>
  <si>
    <t>c</t>
  </si>
  <si>
    <t>d</t>
  </si>
  <si>
    <t>e</t>
  </si>
  <si>
    <t>f</t>
  </si>
  <si>
    <t>g</t>
  </si>
  <si>
    <t>h</t>
  </si>
  <si>
    <t>i</t>
  </si>
  <si>
    <t>n</t>
  </si>
  <si>
    <t>s</t>
  </si>
  <si>
    <t>u</t>
  </si>
  <si>
    <t>j</t>
  </si>
  <si>
    <t>k</t>
  </si>
  <si>
    <t>m</t>
  </si>
  <si>
    <t>r</t>
  </si>
  <si>
    <t>o</t>
  </si>
  <si>
    <t>p</t>
  </si>
  <si>
    <t>q</t>
  </si>
  <si>
    <t>t</t>
  </si>
  <si>
    <t>v</t>
  </si>
  <si>
    <t>w</t>
  </si>
  <si>
    <t>l</t>
  </si>
  <si>
    <t>Net Capitation Payment for MLR/Risk Corridor (a - b - c + d)</t>
  </si>
  <si>
    <t>Earned Revenue for MLR/Risk Corridor (e * f)</t>
  </si>
  <si>
    <t>Earned Hold back</t>
  </si>
  <si>
    <t>MCO:</t>
  </si>
  <si>
    <t>Report:</t>
  </si>
  <si>
    <t>MLR</t>
  </si>
  <si>
    <t>COA:</t>
  </si>
  <si>
    <t>Time Period:</t>
  </si>
  <si>
    <t>General:</t>
  </si>
  <si>
    <t xml:space="preserve">Each plan is requested to complete each report within the template to the best of its ability. </t>
  </si>
  <si>
    <t xml:space="preserve">An overview of this template and instructions on how to complete each report is contained within the remainder of this sheet. </t>
  </si>
  <si>
    <t>Reporting Entity and Time Period:</t>
  </si>
  <si>
    <t>MCO Name:</t>
  </si>
  <si>
    <t>Service Incurral Period:</t>
  </si>
  <si>
    <t>Paid Through:</t>
  </si>
  <si>
    <t>Submission Certification (by MCO CEO/CFO)</t>
  </si>
  <si>
    <t>Report Instructions:</t>
  </si>
  <si>
    <t>Please provide certification by the MCO's CEO or CFO that the figures in this reporting template are accurate and representative of MCO experience for the given time period.</t>
  </si>
  <si>
    <t>MCO Scratch Sheet</t>
  </si>
  <si>
    <t>Please use this worksheet to provide any additional information.</t>
  </si>
  <si>
    <t>State of Colorado - MLR Reporting Template</t>
  </si>
  <si>
    <t>Contractor Hold back ((a - b) * Holdback %)</t>
  </si>
  <si>
    <t>Non-Claim Medical Payments (e.g. CAH settlement, etc.)</t>
  </si>
  <si>
    <t>Adjusted Earned Revenue (g + h)</t>
  </si>
  <si>
    <t>AwDC</t>
  </si>
  <si>
    <t>This report will be used to assess the MLR for the various Colorado Medicaid Managed Care programs.</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</si>
  <si>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</si>
  <si>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</si>
  <si>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</si>
  <si>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</si>
  <si>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</si>
  <si>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</si>
  <si>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</si>
  <si>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</si>
  <si>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Report 2 -- Submission Certification (by MCO CEO)</t>
  </si>
  <si>
    <t>Report 1 -- MLR Template</t>
  </si>
  <si>
    <t>Medical Incentive Bonuses: Payments made by a MCO to providers and other unrelated risk sharing entities to share savings.</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</si>
  <si>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</si>
  <si>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</si>
  <si>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describe any "Activities that Improve Healthcare Quality" in the box below, 
including what the activities are and how they improve healthcare quality:</t>
  </si>
  <si>
    <t>Please provide any text, tables, numbers, etc. that you would like to communicate but were not able to include within the preceding reports.</t>
  </si>
  <si>
    <t>Less Related-Party Medical Margin: Fees paid by a MCO, or any of its subsidiaries, to a related party such as a parent organization. Please enter the Related-Party Medical Margin as a negative.</t>
  </si>
  <si>
    <t>If line items are not able to be filled out at cohort level please fill in 'Totals' section where applicable.</t>
  </si>
  <si>
    <t>For non-applicable line items, please leave blank.</t>
  </si>
  <si>
    <t>Earned Revenue (Total Capitation Payments less HIT and Unearned Hold Backs)</t>
  </si>
  <si>
    <t>Please note that any cells shaded in light orange are to be completed by the MCO.</t>
  </si>
  <si>
    <t>Taxes, licensing, and regulatory fees (Including HIPF)</t>
  </si>
  <si>
    <t>Please provide any details surrounding allocation methodology used in completing template.</t>
  </si>
  <si>
    <t>July 1, 2019 - June 30, 2020</t>
  </si>
  <si>
    <t>Other Allowable "Incurred Claims"</t>
  </si>
  <si>
    <t>Fraud Reduction Activities</t>
  </si>
  <si>
    <t>Total Medical Expenses (Net Qualified Medical Expenses)
 (j + k + l + m + n + o + p + q + r)</t>
  </si>
  <si>
    <t>Net Qualified Medical Expenses divided by Earned Revenue (s / i)</t>
  </si>
  <si>
    <t>Other Allowable "Incurred Claims": This line should include any expenditures classified as "Incurred Claims" per CFR 438.8(e)2, not included above, in lines j-m of this report.</t>
  </si>
  <si>
    <t>Activities that Improve Health Care Quality: This line should reflect any administrative (non-salary) expenses that are designed to directly improve patient care and supporting health information technology (HIT).</t>
  </si>
  <si>
    <t>Fraud Reduction Activities: This line should reflect any expenditures that meet the criteria as defined in CFR 438.8(e)4.</t>
  </si>
  <si>
    <t xml:space="preserve">   Expenditures that meet the criteria are defined in 45 CFR 158.150 and 158.151, and are not included above, in lines j-m of this report.</t>
  </si>
  <si>
    <t xml:space="preserve">   Please include a breakout and description of each activity that is included within this line. The costs associated with each activity should be itemized within this template, either on Report 1 or the MCO Scratch Sheet.</t>
  </si>
  <si>
    <t>Non Expansion Parents</t>
  </si>
  <si>
    <t>Children</t>
  </si>
  <si>
    <t>Expansion Parents</t>
  </si>
  <si>
    <t>Foster Care</t>
  </si>
  <si>
    <t>Elderly</t>
  </si>
  <si>
    <t>Disabled</t>
  </si>
  <si>
    <t>Percentage below MLR (u - t)</t>
  </si>
  <si>
    <t>MLR Reconciliation Payment (max(0, i - (s / u)))</t>
  </si>
  <si>
    <t>CCHA</t>
  </si>
  <si>
    <t>SFY 20 - July 2019 to June 2020</t>
  </si>
  <si>
    <t>Risk Corridor</t>
  </si>
  <si>
    <t>Earned Revenue</t>
  </si>
  <si>
    <t>Total Medical Expenses</t>
  </si>
  <si>
    <t>Total Administration</t>
  </si>
  <si>
    <t>Total Risk Corridor Expense (b + c)</t>
  </si>
  <si>
    <t>Profit/(Loss) (a - d)</t>
  </si>
  <si>
    <t>Profit/(Loss) % (e / a)</t>
  </si>
  <si>
    <r>
      <t>g</t>
    </r>
    <r>
      <rPr>
        <vertAlign val="superscript"/>
        <sz val="10"/>
        <color theme="1"/>
        <rFont val="Calibri"/>
        <family val="2"/>
        <scheme val="minor"/>
      </rPr>
      <t>1</t>
    </r>
  </si>
  <si>
    <t>5%+ Band - 0% Risk</t>
  </si>
  <si>
    <r>
      <t>g</t>
    </r>
    <r>
      <rPr>
        <vertAlign val="superscript"/>
        <sz val="10"/>
        <color theme="1"/>
        <rFont val="Calibri"/>
        <family val="2"/>
        <scheme val="minor"/>
      </rPr>
      <t>2</t>
    </r>
  </si>
  <si>
    <t>2%-5% Band - 50% Risk</t>
  </si>
  <si>
    <r>
      <t>g</t>
    </r>
    <r>
      <rPr>
        <vertAlign val="superscript"/>
        <sz val="10"/>
        <color theme="1"/>
        <rFont val="Calibri"/>
        <family val="2"/>
        <scheme val="minor"/>
      </rPr>
      <t>3</t>
    </r>
  </si>
  <si>
    <t>0%-2% Band - 100% Risk</t>
  </si>
  <si>
    <t>Risk Corridor Profit/(Loss) Share*</t>
  </si>
  <si>
    <t>Adjusted Earned Revenue (a)</t>
  </si>
  <si>
    <t>Adjusted Expenses (d - g)</t>
  </si>
  <si>
    <t>Adjusted Profit/(Loss) (e + g)</t>
  </si>
  <si>
    <t>Adjusted Profit/(Loss) Percent (j / h)</t>
  </si>
  <si>
    <t>Restated OPGAIN</t>
  </si>
  <si>
    <t>Capitated revenue</t>
  </si>
  <si>
    <t>Medical expense</t>
  </si>
  <si>
    <t>Federal tax rate</t>
  </si>
  <si>
    <t>State tax rate</t>
  </si>
  <si>
    <t>Federal taxes</t>
  </si>
  <si>
    <t>State taxes</t>
  </si>
  <si>
    <t>Total income tax deduction</t>
  </si>
  <si>
    <t>Member Months</t>
  </si>
  <si>
    <t>1) Effective case management, care coordination, chronic disease management and medication and care compliance initatives, including through the use of the medical homes model. 2) Identifying and addressing ethnic, cultural or racial disparities in effectiveness of identified best clinical practices and evidence based medicine.  3) Quality reporting and documentation of care in non-electronic format. 4) Health information tehnology to support these activities.  5)  Accreditation fees by nationally recognized agencies directly related to quality of care activities.  6)  Prospective utilization review.  7)  Fraud recovery and expense activities up to the amount of fraulent claims recovered.</t>
  </si>
  <si>
    <t>Total Region 7</t>
  </si>
  <si>
    <t>RAE 07</t>
  </si>
  <si>
    <t>Does not include HIPF</t>
  </si>
  <si>
    <t>Taxes</t>
  </si>
  <si>
    <t>SG&amp;A, includes QI,  excludes HIPF</t>
  </si>
  <si>
    <t>PMPM</t>
  </si>
  <si>
    <t>PMPM valued</t>
  </si>
  <si>
    <t>HIPF was not included in our premium capitation rates and is not included in revenue in this report.  HIPF fee expense is also excluded from administrative expense used in the calculation operating gain on the MCO Tax Calculation tab.  HIPF fee is not included in the tax deduction in the MLR denominator.</t>
  </si>
  <si>
    <t>HCQI expense was allocated to the various rate cells as a percent of revenue for combined Regions 6 &amp; 7.  Administrative expense used to calculate restated OPGAIN for the tax calculation uses the same allocation methodology.  The risk corridor is receivable is allocated using Region 7 revenue.</t>
  </si>
  <si>
    <t>CCHA- Region 7</t>
  </si>
  <si>
    <t>Patrick Fox, M.D., DFAPA, Plan President CCHA</t>
  </si>
  <si>
    <t>203-640-6444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</si>
</sst>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3"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u/>
      <sz val="10"/>
      <name val="Calibri"/>
      <family val="2"/>
      <scheme val="minor"/>
    </font>
    <font>
      <sz val="10"/>
      <color rgb="FFC00000"/>
      <name val="Calibri"/>
      <family val="2"/>
      <scheme val="minor"/>
    </font>
    <font>
      <sz val="11"/>
      <color theme="0"/>
      <name val="Calibri"/>
      <family val="2"/>
      <scheme val="minor"/>
    </font>
    <font>
      <vertAlign val="superscript"/>
      <sz val="10"/>
      <color theme="1"/>
      <name val="Calibri"/>
      <family val="2"/>
      <scheme val="minor"/>
    </font>
    <font>
      <sz val="10"/>
      <color rgb="FF000000"/>
      <name val="Calibri"/>
      <family val="2"/>
      <scheme val="minor"/>
    </font>
    <font>
      <sz val="9"/>
      <color indexed="81"/>
      <name val="Tahoma"/>
      <family val="2"/>
    </font>
    <font>
      <b/>
      <sz val="9"/>
      <color indexed="81"/>
      <name val="Tahoma"/>
      <family val="2"/>
    </font>
    <font>
      <sz val="10"/>
      <name val="Arial Unicode MS"/>
      <family val="2"/>
    </font>
    <font>
      <sz val="11"/>
      <color indexed="8"/>
      <name val="Calibri"/>
      <family val="2"/>
      <scheme val="minor"/>
    </font>
    <font>
      <sz val="11"/>
      <color rgb="FF000000"/>
      <name val="Calibri"/>
      <family val="2"/>
    </font>
    <font>
      <sz val="10"/>
      <color rgb="FF000000"/>
      <name val="Calibri"/>
      <family val="2"/>
    </font>
    <font>
      <b/>
      <sz val="9"/>
      <color indexed="81"/>
      <name val="Tahoma"/>
      <charset val="1"/>
    </font>
    <font>
      <sz val="9"/>
      <color indexed="81"/>
      <name val="Tahoma"/>
      <charset val="1"/>
    </font>
  </fonts>
  <fills count="9">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DE2CB"/>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 fillId="5" borderId="0" applyNumberFormat="0" applyBorder="0" applyAlignment="0" applyProtection="0"/>
    <xf numFmtId="0" fontId="17" fillId="0" borderId="0"/>
    <xf numFmtId="0" fontId="17" fillId="0" borderId="0"/>
    <xf numFmtId="0" fontId="1" fillId="0" borderId="0"/>
    <xf numFmtId="43" fontId="1" fillId="0" borderId="0" applyFont="0" applyFill="0" applyBorder="0" applyAlignment="0" applyProtection="0"/>
    <xf numFmtId="0" fontId="18" fillId="0" borderId="0"/>
    <xf numFmtId="43" fontId="18" fillId="0" borderId="0" applyFont="0" applyFill="0" applyBorder="0" applyAlignment="0" applyProtection="0"/>
  </cellStyleXfs>
  <cellXfs count="140">
    <xf numFmtId="0" fontId="0" fillId="0" borderId="0" xfId="0"/>
    <xf numFmtId="0" fontId="3" fillId="0" borderId="4"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Fill="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3" fillId="0" borderId="4" xfId="0" applyFont="1" applyBorder="1"/>
    <xf numFmtId="165" fontId="3" fillId="0" borderId="4" xfId="1" applyNumberFormat="1" applyFont="1" applyBorder="1"/>
    <xf numFmtId="0" fontId="7" fillId="0" borderId="0" xfId="0" applyFont="1" applyFill="1" applyBorder="1" applyAlignment="1" applyProtection="1">
      <alignment horizontal="right"/>
    </xf>
    <xf numFmtId="0" fontId="2" fillId="0" borderId="0" xfId="0" applyFont="1" applyFill="1" applyProtection="1"/>
    <xf numFmtId="0" fontId="2" fillId="0" borderId="0" xfId="0" quotePrefix="1" applyFont="1" applyFill="1" applyAlignment="1" applyProtection="1">
      <alignment horizontal="left"/>
    </xf>
    <xf numFmtId="0" fontId="2" fillId="0" borderId="0" xfId="0" applyFont="1" applyProtection="1"/>
    <xf numFmtId="0" fontId="8" fillId="0" borderId="0" xfId="0" quotePrefix="1" applyFont="1" applyAlignment="1" applyProtection="1">
      <alignment horizontal="left"/>
    </xf>
    <xf numFmtId="0" fontId="5" fillId="0" borderId="0" xfId="0" applyFont="1" applyProtection="1"/>
    <xf numFmtId="0" fontId="0" fillId="0" borderId="0" xfId="0" applyProtection="1"/>
    <xf numFmtId="0" fontId="9" fillId="0" borderId="0" xfId="0" applyFont="1" applyProtection="1"/>
    <xf numFmtId="0" fontId="5" fillId="0" borderId="5" xfId="0" quotePrefix="1" applyFont="1" applyBorder="1" applyAlignment="1" applyProtection="1">
      <alignment horizontal="left"/>
    </xf>
    <xf numFmtId="0" fontId="5" fillId="0" borderId="6" xfId="0" applyFont="1" applyBorder="1" applyProtection="1"/>
    <xf numFmtId="0" fontId="5" fillId="0" borderId="7" xfId="0" applyFont="1" applyBorder="1" applyProtection="1"/>
    <xf numFmtId="0" fontId="5" fillId="0" borderId="0" xfId="0" applyFont="1" applyBorder="1" applyProtection="1"/>
    <xf numFmtId="0" fontId="5" fillId="0" borderId="8" xfId="0" quotePrefix="1" applyFont="1" applyBorder="1" applyAlignment="1" applyProtection="1">
      <alignment horizontal="left"/>
    </xf>
    <xf numFmtId="0" fontId="5" fillId="0" borderId="9" xfId="0" applyFont="1" applyBorder="1" applyProtection="1"/>
    <xf numFmtId="0" fontId="5" fillId="0" borderId="8" xfId="0" applyFont="1" applyBorder="1" applyProtection="1"/>
    <xf numFmtId="0" fontId="5" fillId="0" borderId="11" xfId="0" applyFont="1" applyBorder="1" applyProtection="1"/>
    <xf numFmtId="0" fontId="5" fillId="0" borderId="12" xfId="0" applyFont="1" applyBorder="1" applyProtection="1"/>
    <xf numFmtId="0" fontId="2" fillId="0" borderId="5" xfId="0" applyFont="1" applyBorder="1" applyAlignment="1" applyProtection="1">
      <alignment horizontal="right"/>
    </xf>
    <xf numFmtId="0" fontId="5" fillId="0" borderId="0" xfId="0" applyFont="1" applyFill="1" applyBorder="1" applyProtection="1"/>
    <xf numFmtId="0" fontId="2" fillId="0" borderId="8" xfId="0" applyFont="1" applyBorder="1" applyAlignment="1" applyProtection="1">
      <alignment horizontal="right"/>
    </xf>
    <xf numFmtId="0" fontId="5" fillId="0" borderId="0" xfId="3" quotePrefix="1" applyNumberFormat="1" applyFont="1" applyFill="1" applyBorder="1" applyAlignment="1" applyProtection="1">
      <alignment horizontal="left"/>
    </xf>
    <xf numFmtId="166" fontId="5" fillId="0" borderId="0" xfId="3" quotePrefix="1" applyNumberFormat="1" applyFont="1" applyFill="1" applyBorder="1" applyAlignment="1" applyProtection="1">
      <alignment horizontal="left"/>
    </xf>
    <xf numFmtId="0" fontId="2" fillId="0" borderId="10" xfId="0" applyFont="1" applyBorder="1" applyAlignment="1" applyProtection="1">
      <alignment horizontal="right"/>
    </xf>
    <xf numFmtId="167" fontId="4" fillId="0" borderId="11" xfId="0" applyNumberFormat="1" applyFont="1" applyFill="1" applyBorder="1" applyAlignment="1" applyProtection="1">
      <alignment horizontal="left"/>
    </xf>
    <xf numFmtId="0" fontId="5" fillId="0" borderId="12" xfId="0" applyFont="1" applyFill="1" applyBorder="1" applyProtection="1"/>
    <xf numFmtId="0" fontId="5" fillId="0" borderId="0" xfId="0" quotePrefix="1" applyFont="1" applyFill="1" applyBorder="1" applyAlignment="1" applyProtection="1">
      <alignment horizontal="left"/>
    </xf>
    <xf numFmtId="0" fontId="5" fillId="0" borderId="8" xfId="0" applyFont="1" applyFill="1" applyBorder="1" applyProtection="1"/>
    <xf numFmtId="0" fontId="10" fillId="0" borderId="8" xfId="0" applyFont="1" applyFill="1" applyBorder="1" applyProtection="1"/>
    <xf numFmtId="0" fontId="5" fillId="0" borderId="0" xfId="0" applyFont="1" applyFill="1" applyBorder="1" applyAlignment="1" applyProtection="1">
      <alignment horizontal="left"/>
    </xf>
    <xf numFmtId="0" fontId="10" fillId="0" borderId="8" xfId="0" quotePrefix="1" applyFont="1" applyFill="1" applyBorder="1" applyAlignment="1" applyProtection="1">
      <alignment horizontal="left"/>
    </xf>
    <xf numFmtId="0" fontId="5" fillId="0" borderId="10" xfId="0" applyFont="1" applyFill="1" applyBorder="1" applyProtection="1"/>
    <xf numFmtId="0" fontId="5" fillId="2" borderId="6" xfId="0" applyNumberFormat="1" applyFont="1" applyFill="1" applyBorder="1" applyAlignment="1" applyProtection="1">
      <alignment horizontal="left"/>
      <protection locked="0"/>
    </xf>
    <xf numFmtId="0" fontId="5" fillId="2" borderId="7" xfId="0" applyFont="1" applyFill="1" applyBorder="1" applyProtection="1">
      <protection locked="0"/>
    </xf>
    <xf numFmtId="0" fontId="10" fillId="0" borderId="5" xfId="0" applyFont="1" applyFill="1" applyBorder="1" applyProtection="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166" fontId="4" fillId="2" borderId="3" xfId="3" applyNumberFormat="1" applyFont="1" applyFill="1" applyBorder="1"/>
    <xf numFmtId="0" fontId="2" fillId="3" borderId="1" xfId="0" applyFont="1" applyFill="1" applyBorder="1" applyAlignment="1" applyProtection="1">
      <alignment horizontal="centerContinuous"/>
    </xf>
    <xf numFmtId="0" fontId="7" fillId="0" borderId="0" xfId="0" applyFont="1" applyBorder="1" applyAlignment="1" applyProtection="1">
      <alignment horizontal="right"/>
    </xf>
    <xf numFmtId="0" fontId="0" fillId="0" borderId="0" xfId="0" applyProtection="1">
      <protection locked="0"/>
    </xf>
    <xf numFmtId="0" fontId="5" fillId="2" borderId="11" xfId="0" applyFont="1" applyFill="1" applyBorder="1" applyProtection="1">
      <protection locked="0"/>
    </xf>
    <xf numFmtId="0" fontId="5" fillId="0" borderId="0" xfId="0" applyFont="1" applyAlignment="1" applyProtection="1">
      <alignment horizontal="centerContinuous" wrapText="1"/>
    </xf>
    <xf numFmtId="0" fontId="5" fillId="0" borderId="0" xfId="0" applyFont="1" applyAlignment="1" applyProtection="1">
      <alignment horizontal="centerContinuous"/>
    </xf>
    <xf numFmtId="0" fontId="4" fillId="0" borderId="3" xfId="0" applyFont="1" applyFill="1" applyBorder="1" applyAlignment="1" applyProtection="1">
      <alignment horizontal="left" vertical="center" wrapText="1"/>
    </xf>
    <xf numFmtId="0" fontId="5" fillId="0" borderId="0" xfId="0" applyFont="1"/>
    <xf numFmtId="0" fontId="2" fillId="0" borderId="8" xfId="0" applyFont="1" applyFill="1" applyBorder="1" applyProtection="1"/>
    <xf numFmtId="164" fontId="5" fillId="0" borderId="2" xfId="2" applyNumberFormat="1" applyFont="1" applyBorder="1" applyAlignment="1">
      <alignment vertical="center"/>
    </xf>
    <xf numFmtId="0" fontId="4" fillId="0" borderId="1" xfId="0" applyFont="1" applyFill="1" applyBorder="1" applyAlignment="1" applyProtection="1">
      <alignment horizontal="left" vertical="center"/>
    </xf>
    <xf numFmtId="0" fontId="5" fillId="0" borderId="10" xfId="0" quotePrefix="1" applyFont="1" applyFill="1" applyBorder="1" applyAlignment="1" applyProtection="1">
      <alignment horizontal="left"/>
    </xf>
    <xf numFmtId="0" fontId="5" fillId="0" borderId="11" xfId="0" applyFont="1" applyFill="1" applyBorder="1" applyProtection="1"/>
    <xf numFmtId="0" fontId="5" fillId="0" borderId="21" xfId="0" applyFont="1" applyBorder="1" applyAlignment="1" applyProtection="1">
      <alignment horizontal="centerContinuous" wrapText="1"/>
    </xf>
    <xf numFmtId="0" fontId="5" fillId="0" borderId="22" xfId="0" applyFont="1" applyBorder="1" applyAlignment="1" applyProtection="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pplyProtection="1">
      <alignment horizontal="left" vertical="center" wrapText="1"/>
    </xf>
    <xf numFmtId="0" fontId="11" fillId="4" borderId="8" xfId="0" applyFont="1" applyFill="1" applyBorder="1"/>
    <xf numFmtId="0" fontId="11" fillId="4" borderId="0" xfId="0" applyFont="1" applyFill="1"/>
    <xf numFmtId="0" fontId="11" fillId="4" borderId="9" xfId="0" applyFont="1" applyFill="1" applyBorder="1"/>
    <xf numFmtId="165" fontId="5" fillId="0" borderId="2" xfId="1" applyNumberFormat="1" applyFont="1" applyBorder="1" applyAlignment="1">
      <alignment vertical="center"/>
    </xf>
    <xf numFmtId="165" fontId="3" fillId="7" borderId="4" xfId="1" applyNumberFormat="1" applyFont="1" applyFill="1" applyBorder="1" applyAlignment="1">
      <alignment vertical="center"/>
    </xf>
    <xf numFmtId="4" fontId="14" fillId="0" borderId="0" xfId="0" applyNumberFormat="1" applyFont="1"/>
    <xf numFmtId="10" fontId="0" fillId="0" borderId="0" xfId="2" applyNumberFormat="1" applyFont="1"/>
    <xf numFmtId="44" fontId="0" fillId="0" borderId="0" xfId="0" applyNumberFormat="1" applyFont="1"/>
    <xf numFmtId="43" fontId="0" fillId="0" borderId="19" xfId="3" applyFont="1" applyBorder="1"/>
    <xf numFmtId="43" fontId="0" fillId="0" borderId="0" xfId="0" applyNumberFormat="1"/>
    <xf numFmtId="10" fontId="0" fillId="0" borderId="0" xfId="0" applyNumberFormat="1"/>
    <xf numFmtId="0" fontId="19" fillId="0" borderId="0" xfId="0" applyFont="1" applyAlignment="1">
      <alignment horizontal="center" vertical="center"/>
    </xf>
    <xf numFmtId="0" fontId="0" fillId="0" borderId="0" xfId="0"/>
    <xf numFmtId="0" fontId="4" fillId="0" borderId="0" xfId="0" applyFont="1"/>
    <xf numFmtId="0" fontId="4" fillId="0" borderId="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xf numFmtId="0" fontId="4" fillId="0" borderId="1" xfId="0" applyFont="1" applyBorder="1"/>
    <xf numFmtId="0" fontId="3" fillId="0" borderId="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1" xfId="0" applyFont="1" applyFill="1" applyBorder="1" applyAlignment="1" applyProtection="1">
      <alignment horizontal="left" vertical="center" wrapText="1"/>
    </xf>
    <xf numFmtId="43" fontId="0" fillId="0" borderId="0" xfId="3" applyFont="1"/>
    <xf numFmtId="0" fontId="2" fillId="6" borderId="1" xfId="0" applyFont="1" applyFill="1" applyBorder="1" applyAlignment="1" applyProtection="1">
      <alignment horizontal="centerContinuous"/>
    </xf>
    <xf numFmtId="165" fontId="4" fillId="0" borderId="1" xfId="1" applyNumberFormat="1" applyFont="1" applyFill="1" applyBorder="1" applyAlignment="1">
      <alignment vertical="center"/>
    </xf>
    <xf numFmtId="165" fontId="3" fillId="0" borderId="1" xfId="1" applyNumberFormat="1" applyFont="1" applyFill="1" applyBorder="1" applyAlignment="1">
      <alignment vertical="center"/>
    </xf>
    <xf numFmtId="10" fontId="3" fillId="0" borderId="1" xfId="2" applyNumberFormat="1" applyFont="1" applyFill="1" applyBorder="1" applyAlignment="1">
      <alignment vertical="center"/>
    </xf>
    <xf numFmtId="165" fontId="5" fillId="0" borderId="1" xfId="1" applyNumberFormat="1" applyFont="1" applyFill="1" applyBorder="1" applyAlignment="1">
      <alignment vertical="center"/>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4" fontId="5" fillId="0" borderId="3" xfId="2" applyNumberFormat="1" applyFont="1" applyBorder="1" applyAlignment="1">
      <alignment vertical="center"/>
    </xf>
    <xf numFmtId="0" fontId="3" fillId="0" borderId="4" xfId="0" applyFont="1" applyBorder="1"/>
    <xf numFmtId="44" fontId="0" fillId="0" borderId="0" xfId="0" applyNumberFormat="1"/>
    <xf numFmtId="165" fontId="4" fillId="0" borderId="2" xfId="1" applyNumberFormat="1" applyFont="1" applyBorder="1" applyAlignment="1">
      <alignment vertical="center"/>
    </xf>
    <xf numFmtId="166" fontId="20" fillId="0" borderId="0" xfId="3" applyNumberFormat="1" applyFont="1" applyAlignment="1">
      <alignment horizontal="center" vertical="center"/>
    </xf>
    <xf numFmtId="166" fontId="0" fillId="0" borderId="0" xfId="3" applyNumberFormat="1" applyFont="1"/>
    <xf numFmtId="44" fontId="4" fillId="0" borderId="1" xfId="1" applyFont="1" applyFill="1" applyBorder="1"/>
    <xf numFmtId="166" fontId="5" fillId="0" borderId="3" xfId="3" applyNumberFormat="1" applyFont="1" applyFill="1" applyBorder="1"/>
    <xf numFmtId="7" fontId="4" fillId="2" borderId="1" xfId="1" applyNumberFormat="1" applyFont="1" applyFill="1" applyBorder="1"/>
    <xf numFmtId="7" fontId="4" fillId="0" borderId="1" xfId="0" applyNumberFormat="1" applyFont="1" applyBorder="1"/>
    <xf numFmtId="166" fontId="0" fillId="0" borderId="0" xfId="0" applyNumberFormat="1"/>
    <xf numFmtId="0" fontId="0" fillId="0" borderId="0" xfId="0" applyAlignment="1">
      <alignment horizontal="center" wrapText="1"/>
    </xf>
    <xf numFmtId="165" fontId="0" fillId="0" borderId="0" xfId="0" applyNumberFormat="1"/>
    <xf numFmtId="44" fontId="0" fillId="0" borderId="0" xfId="1" applyFont="1"/>
    <xf numFmtId="164" fontId="0" fillId="0" borderId="0" xfId="2" applyNumberFormat="1" applyFont="1"/>
    <xf numFmtId="0" fontId="5" fillId="8" borderId="13" xfId="0" applyFont="1" applyFill="1" applyBorder="1" applyAlignment="1" applyProtection="1">
      <alignment horizontal="left" vertical="top" wrapText="1"/>
      <protection locked="0"/>
    </xf>
    <xf numFmtId="0" fontId="5" fillId="8" borderId="14" xfId="0" applyFont="1" applyFill="1" applyBorder="1" applyAlignment="1" applyProtection="1">
      <alignment horizontal="left" vertical="top" wrapText="1"/>
      <protection locked="0"/>
    </xf>
    <xf numFmtId="0" fontId="5" fillId="8" borderId="15" xfId="0" applyFont="1" applyFill="1" applyBorder="1" applyAlignment="1" applyProtection="1">
      <alignment horizontal="left" vertical="top" wrapText="1"/>
      <protection locked="0"/>
    </xf>
    <xf numFmtId="0" fontId="5" fillId="8" borderId="16" xfId="0" applyFont="1" applyFill="1" applyBorder="1" applyAlignment="1" applyProtection="1">
      <alignment horizontal="left" vertical="top" wrapText="1"/>
      <protection locked="0"/>
    </xf>
    <xf numFmtId="0" fontId="5" fillId="8" borderId="0" xfId="0" applyFont="1" applyFill="1" applyBorder="1" applyAlignment="1" applyProtection="1">
      <alignment horizontal="left" vertical="top" wrapText="1"/>
      <protection locked="0"/>
    </xf>
    <xf numFmtId="0" fontId="5" fillId="8" borderId="17" xfId="0" applyFont="1" applyFill="1" applyBorder="1" applyAlignment="1" applyProtection="1">
      <alignment horizontal="left" vertical="top" wrapText="1"/>
      <protection locked="0"/>
    </xf>
    <xf numFmtId="0" fontId="5" fillId="8" borderId="18" xfId="0" applyFont="1" applyFill="1" applyBorder="1" applyAlignment="1" applyProtection="1">
      <alignment horizontal="left" vertical="top" wrapText="1"/>
      <protection locked="0"/>
    </xf>
    <xf numFmtId="0" fontId="5" fillId="8" borderId="19" xfId="0" applyFont="1" applyFill="1" applyBorder="1" applyAlignment="1" applyProtection="1">
      <alignment horizontal="left" vertical="top" wrapText="1"/>
      <protection locked="0"/>
    </xf>
    <xf numFmtId="0" fontId="5" fillId="8" borderId="20" xfId="0" applyFont="1" applyFill="1" applyBorder="1" applyAlignment="1" applyProtection="1">
      <alignment horizontal="left" vertical="top" wrapText="1"/>
      <protection locked="0"/>
    </xf>
    <xf numFmtId="0" fontId="5" fillId="2" borderId="13"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center" vertical="top" wrapText="1"/>
      <protection locked="0"/>
    </xf>
    <xf numFmtId="0" fontId="5" fillId="2" borderId="15" xfId="0" applyFont="1" applyFill="1" applyBorder="1" applyAlignment="1" applyProtection="1">
      <alignment horizontal="center" vertical="top" wrapText="1"/>
      <protection locked="0"/>
    </xf>
    <xf numFmtId="0" fontId="5" fillId="2" borderId="16"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5" fillId="2" borderId="17" xfId="0" applyFont="1" applyFill="1" applyBorder="1" applyAlignment="1" applyProtection="1">
      <alignment horizontal="center" vertical="top" wrapText="1"/>
      <protection locked="0"/>
    </xf>
    <xf numFmtId="0" fontId="5" fillId="2" borderId="18" xfId="0" applyFont="1" applyFill="1" applyBorder="1" applyAlignment="1" applyProtection="1">
      <alignment horizontal="center" vertical="top" wrapText="1"/>
      <protection locked="0"/>
    </xf>
    <xf numFmtId="0" fontId="5" fillId="2" borderId="19" xfId="0" applyFont="1" applyFill="1" applyBorder="1" applyAlignment="1" applyProtection="1">
      <alignment horizontal="center" vertical="top" wrapText="1"/>
      <protection locked="0"/>
    </xf>
    <xf numFmtId="0" fontId="5" fillId="2" borderId="20" xfId="0" applyFont="1" applyFill="1" applyBorder="1" applyAlignment="1" applyProtection="1">
      <alignment horizontal="center" vertical="top" wrapText="1"/>
      <protection locked="0"/>
    </xf>
    <xf numFmtId="0" fontId="12" fillId="5" borderId="19" xfId="4" applyBorder="1" applyAlignment="1">
      <alignment horizontal="center"/>
    </xf>
    <xf numFmtId="0" fontId="2" fillId="6" borderId="21" xfId="0" applyFont="1" applyFill="1" applyBorder="1" applyAlignment="1">
      <alignment horizontal="center"/>
    </xf>
    <xf numFmtId="0" fontId="2" fillId="6" borderId="22" xfId="0" applyFont="1" applyFill="1" applyBorder="1" applyAlignment="1">
      <alignment horizontal="center"/>
    </xf>
    <xf numFmtId="0" fontId="2" fillId="6" borderId="23" xfId="0" applyFont="1" applyFill="1" applyBorder="1" applyAlignment="1">
      <alignment horizontal="center"/>
    </xf>
    <xf numFmtId="14" fontId="5" fillId="2" borderId="11" xfId="0" applyNumberFormat="1" applyFont="1" applyFill="1" applyBorder="1" applyProtection="1">
      <protection locked="0"/>
    </xf>
  </cellXfs>
  <cellStyles count="11">
    <cellStyle name="Accent5" xfId="4" builtinId="45"/>
    <cellStyle name="Comma" xfId="3" builtinId="3"/>
    <cellStyle name="Comma 2" xfId="10"/>
    <cellStyle name="Comma 3" xfId="8"/>
    <cellStyle name="Currency" xfId="1" builtinId="4"/>
    <cellStyle name="Normal" xfId="0" builtinId="0"/>
    <cellStyle name="Normal 2" xfId="9"/>
    <cellStyle name="Normal 23" xfId="6"/>
    <cellStyle name="Normal 4" xfId="5"/>
    <cellStyle name="Normal 5"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xdr:row>
      <xdr:rowOff>28575</xdr:rowOff>
    </xdr:from>
    <xdr:to>
      <xdr:col>4</xdr:col>
      <xdr:colOff>697230</xdr:colOff>
      <xdr:row>15</xdr:row>
      <xdr:rowOff>180975</xdr:rowOff>
    </xdr:to>
    <xdr:pic>
      <xdr:nvPicPr>
        <xdr:cNvPr id="2" name="Picture 1" descr="C:\Users\FoxxxxPK\Downloads\signatur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0" y="2314575"/>
          <a:ext cx="2125980" cy="7239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H35"/>
  <sheetViews>
    <sheetView zoomScaleNormal="100" workbookViewId="0">
      <selection activeCell="C11" sqref="C11"/>
    </sheetView>
  </sheetViews>
  <sheetFormatPr defaultColWidth="8.7109375" defaultRowHeight="15" customHeight="1" x14ac:dyDescent="0.25"/>
  <cols>
    <col min="1" max="1" width="8.7109375" style="20"/>
    <col min="2" max="8" width="25.7109375" style="20" customWidth="1"/>
    <col min="9" max="16384" width="8.7109375" style="20"/>
  </cols>
  <sheetData>
    <row r="2" spans="2:8" ht="18.75" x14ac:dyDescent="0.3">
      <c r="B2" s="18" t="s">
        <v>55</v>
      </c>
      <c r="C2" s="19"/>
      <c r="D2" s="19"/>
      <c r="E2" s="19"/>
      <c r="F2" s="19"/>
      <c r="G2" s="19"/>
      <c r="H2" s="19"/>
    </row>
    <row r="3" spans="2:8" ht="15" customHeight="1" x14ac:dyDescent="0.25">
      <c r="B3" s="21"/>
      <c r="C3" s="19"/>
      <c r="D3" s="19"/>
      <c r="E3" s="19"/>
      <c r="F3" s="19"/>
      <c r="G3" s="19"/>
      <c r="H3" s="19"/>
    </row>
    <row r="4" spans="2:8" ht="15" customHeight="1" thickBot="1" x14ac:dyDescent="0.3">
      <c r="B4" s="17" t="s">
        <v>43</v>
      </c>
      <c r="C4" s="19"/>
      <c r="D4" s="19"/>
      <c r="E4" s="19"/>
      <c r="F4" s="19"/>
      <c r="G4" s="19"/>
      <c r="H4" s="19"/>
    </row>
    <row r="5" spans="2:8" ht="15" customHeight="1" x14ac:dyDescent="0.25">
      <c r="B5" s="22" t="s">
        <v>60</v>
      </c>
      <c r="C5" s="23"/>
      <c r="D5" s="23"/>
      <c r="E5" s="24"/>
      <c r="F5" s="25"/>
      <c r="G5" s="19"/>
      <c r="H5" s="19"/>
    </row>
    <row r="6" spans="2:8" ht="15" customHeight="1" x14ac:dyDescent="0.25">
      <c r="B6" s="26" t="s">
        <v>44</v>
      </c>
      <c r="C6" s="25"/>
      <c r="D6" s="25"/>
      <c r="E6" s="27"/>
      <c r="F6" s="25"/>
      <c r="G6" s="19"/>
      <c r="H6" s="19"/>
    </row>
    <row r="7" spans="2:8" ht="15" customHeight="1" x14ac:dyDescent="0.25">
      <c r="B7" s="26" t="s">
        <v>45</v>
      </c>
      <c r="C7" s="25"/>
      <c r="D7" s="25"/>
      <c r="E7" s="27"/>
      <c r="F7" s="25"/>
      <c r="G7" s="19"/>
      <c r="H7" s="19"/>
    </row>
    <row r="8" spans="2:8" ht="15" customHeight="1" thickBot="1" x14ac:dyDescent="0.3">
      <c r="B8" s="63" t="s">
        <v>80</v>
      </c>
      <c r="C8" s="64"/>
      <c r="D8" s="64"/>
      <c r="E8" s="38"/>
      <c r="F8" s="25"/>
      <c r="G8" s="19"/>
      <c r="H8" s="19"/>
    </row>
    <row r="9" spans="2:8" ht="15" customHeight="1" x14ac:dyDescent="0.25">
      <c r="B9" s="19"/>
      <c r="C9" s="19"/>
      <c r="D9" s="19"/>
      <c r="E9" s="19"/>
      <c r="F9" s="19"/>
      <c r="G9" s="19"/>
      <c r="H9" s="19"/>
    </row>
    <row r="10" spans="2:8" ht="15" customHeight="1" thickBot="1" x14ac:dyDescent="0.3">
      <c r="B10" s="17" t="s">
        <v>46</v>
      </c>
      <c r="C10" s="19"/>
      <c r="D10" s="19"/>
      <c r="E10" s="19"/>
      <c r="F10" s="19"/>
      <c r="G10" s="19"/>
      <c r="H10" s="19"/>
    </row>
    <row r="11" spans="2:8" ht="15" customHeight="1" x14ac:dyDescent="0.25">
      <c r="B11" s="31" t="s">
        <v>47</v>
      </c>
      <c r="C11" s="45" t="s">
        <v>140</v>
      </c>
      <c r="D11" s="46"/>
      <c r="E11" s="32"/>
      <c r="F11" s="25"/>
      <c r="G11" s="25"/>
      <c r="H11" s="19"/>
    </row>
    <row r="12" spans="2:8" ht="15" customHeight="1" x14ac:dyDescent="0.25">
      <c r="B12" s="28"/>
      <c r="C12" s="25"/>
      <c r="D12" s="27"/>
      <c r="E12" s="25"/>
      <c r="F12" s="25"/>
      <c r="G12" s="25"/>
      <c r="H12" s="19"/>
    </row>
    <row r="13" spans="2:8" ht="15" customHeight="1" x14ac:dyDescent="0.25">
      <c r="B13" s="33" t="s">
        <v>48</v>
      </c>
      <c r="C13" s="34" t="s">
        <v>83</v>
      </c>
      <c r="D13" s="27"/>
      <c r="E13" s="25"/>
      <c r="F13" s="25"/>
      <c r="G13" s="25"/>
      <c r="H13" s="19"/>
    </row>
    <row r="14" spans="2:8" ht="15" customHeight="1" x14ac:dyDescent="0.25">
      <c r="B14" s="33"/>
      <c r="C14" s="35"/>
      <c r="D14" s="27"/>
      <c r="E14" s="25"/>
      <c r="F14" s="25"/>
      <c r="G14" s="25"/>
      <c r="H14" s="19"/>
    </row>
    <row r="15" spans="2:8" ht="15" customHeight="1" thickBot="1" x14ac:dyDescent="0.3">
      <c r="B15" s="36" t="s">
        <v>49</v>
      </c>
      <c r="C15" s="37">
        <v>44165</v>
      </c>
      <c r="D15" s="38"/>
      <c r="E15" s="32"/>
      <c r="F15" s="32"/>
      <c r="G15" s="32"/>
      <c r="H15" s="19"/>
    </row>
    <row r="16" spans="2:8" ht="15" customHeight="1" x14ac:dyDescent="0.25">
      <c r="B16" s="19"/>
      <c r="C16" s="19"/>
      <c r="D16" s="19"/>
      <c r="E16" s="19"/>
      <c r="F16" s="19"/>
      <c r="G16" s="19"/>
      <c r="H16" s="19"/>
    </row>
    <row r="17" spans="2:8" ht="15" customHeight="1" thickBot="1" x14ac:dyDescent="0.3">
      <c r="B17" s="17" t="s">
        <v>51</v>
      </c>
      <c r="C17" s="19"/>
      <c r="D17" s="19"/>
      <c r="E17" s="19"/>
      <c r="F17" s="19"/>
      <c r="G17" s="19"/>
      <c r="H17" s="19"/>
    </row>
    <row r="18" spans="2:8" ht="15" customHeight="1" x14ac:dyDescent="0.25">
      <c r="B18" s="47" t="s">
        <v>70</v>
      </c>
      <c r="C18" s="23"/>
      <c r="D18" s="23"/>
      <c r="E18" s="23"/>
      <c r="F18" s="23"/>
      <c r="G18" s="23"/>
      <c r="H18" s="24"/>
    </row>
    <row r="19" spans="2:8" ht="15" customHeight="1" x14ac:dyDescent="0.25">
      <c r="B19" s="40" t="s">
        <v>72</v>
      </c>
      <c r="C19" s="25"/>
      <c r="D19" s="25"/>
      <c r="E19" s="25"/>
      <c r="F19" s="25"/>
      <c r="G19" s="25"/>
      <c r="H19" s="27"/>
    </row>
    <row r="20" spans="2:8" ht="15" customHeight="1" x14ac:dyDescent="0.25">
      <c r="B20" s="40" t="s">
        <v>71</v>
      </c>
      <c r="C20" s="25"/>
      <c r="D20" s="25"/>
      <c r="E20" s="25"/>
      <c r="F20" s="25"/>
      <c r="G20" s="25"/>
      <c r="H20" s="27"/>
    </row>
    <row r="21" spans="2:8" customFormat="1" ht="15" customHeight="1" x14ac:dyDescent="0.25">
      <c r="B21" s="71" t="s">
        <v>88</v>
      </c>
      <c r="C21" s="72"/>
      <c r="D21" s="72"/>
      <c r="E21" s="72"/>
      <c r="F21" s="72"/>
      <c r="G21" s="72"/>
      <c r="H21" s="73"/>
    </row>
    <row r="22" spans="2:8" customFormat="1" ht="15" customHeight="1" x14ac:dyDescent="0.25">
      <c r="B22" s="71" t="s">
        <v>89</v>
      </c>
      <c r="C22" s="72"/>
      <c r="D22" s="72"/>
      <c r="E22" s="72"/>
      <c r="F22" s="72"/>
      <c r="G22" s="72"/>
      <c r="H22" s="73"/>
    </row>
    <row r="23" spans="2:8" customFormat="1" ht="15" customHeight="1" x14ac:dyDescent="0.25">
      <c r="B23" s="71" t="s">
        <v>91</v>
      </c>
      <c r="C23" s="72"/>
      <c r="D23" s="72"/>
      <c r="E23" s="72"/>
      <c r="F23" s="72"/>
      <c r="G23" s="72"/>
      <c r="H23" s="73"/>
    </row>
    <row r="24" spans="2:8" customFormat="1" ht="15" customHeight="1" x14ac:dyDescent="0.25">
      <c r="B24" s="71" t="s">
        <v>92</v>
      </c>
      <c r="C24" s="72"/>
      <c r="D24" s="72"/>
      <c r="E24" s="72"/>
      <c r="F24" s="72"/>
      <c r="G24" s="72"/>
      <c r="H24" s="73"/>
    </row>
    <row r="25" spans="2:8" customFormat="1" ht="15" customHeight="1" x14ac:dyDescent="0.25">
      <c r="B25" s="71" t="s">
        <v>90</v>
      </c>
      <c r="C25" s="72"/>
      <c r="D25" s="72"/>
      <c r="E25" s="72"/>
      <c r="F25" s="72"/>
      <c r="G25" s="72"/>
      <c r="H25" s="73"/>
    </row>
    <row r="26" spans="2:8" ht="15" customHeight="1" x14ac:dyDescent="0.25">
      <c r="B26" s="40" t="s">
        <v>73</v>
      </c>
      <c r="C26" s="25"/>
      <c r="D26" s="25"/>
      <c r="E26" s="25"/>
      <c r="F26" s="25"/>
      <c r="G26" s="25"/>
      <c r="H26" s="27"/>
    </row>
    <row r="27" spans="2:8" ht="15" customHeight="1" x14ac:dyDescent="0.25">
      <c r="B27" s="40" t="s">
        <v>76</v>
      </c>
      <c r="C27" s="25"/>
      <c r="D27" s="25"/>
      <c r="E27" s="25"/>
      <c r="F27" s="25"/>
      <c r="G27" s="25"/>
      <c r="H27" s="27"/>
    </row>
    <row r="28" spans="2:8" ht="15" customHeight="1" x14ac:dyDescent="0.25">
      <c r="B28" s="40" t="s">
        <v>77</v>
      </c>
      <c r="C28" s="25"/>
      <c r="D28" s="25"/>
      <c r="E28" s="25"/>
      <c r="F28" s="25"/>
      <c r="G28" s="25"/>
      <c r="H28" s="27"/>
    </row>
    <row r="29" spans="2:8" ht="15" customHeight="1" x14ac:dyDescent="0.25">
      <c r="B29" s="60" t="s">
        <v>78</v>
      </c>
      <c r="C29" s="25"/>
      <c r="D29" s="25"/>
      <c r="E29" s="25"/>
      <c r="F29" s="25"/>
      <c r="G29" s="25"/>
      <c r="H29" s="27"/>
    </row>
    <row r="30" spans="2:8" ht="15" customHeight="1" x14ac:dyDescent="0.25">
      <c r="B30" s="40"/>
      <c r="C30" s="25"/>
      <c r="D30" s="25"/>
      <c r="E30" s="25"/>
      <c r="F30" s="25"/>
      <c r="G30" s="25"/>
      <c r="H30" s="27"/>
    </row>
    <row r="31" spans="2:8" ht="15" customHeight="1" x14ac:dyDescent="0.25">
      <c r="B31" s="41" t="s">
        <v>69</v>
      </c>
      <c r="C31" s="25"/>
      <c r="D31" s="25"/>
      <c r="E31" s="25"/>
      <c r="F31" s="25"/>
      <c r="G31" s="25"/>
      <c r="H31" s="27"/>
    </row>
    <row r="32" spans="2:8" ht="15" customHeight="1" x14ac:dyDescent="0.25">
      <c r="B32" s="40" t="s">
        <v>52</v>
      </c>
      <c r="C32" s="25"/>
      <c r="D32" s="25"/>
      <c r="E32" s="25"/>
      <c r="F32" s="25"/>
      <c r="G32" s="25"/>
      <c r="H32" s="27"/>
    </row>
    <row r="33" spans="2:8" ht="15" customHeight="1" x14ac:dyDescent="0.25">
      <c r="B33" s="40"/>
      <c r="C33" s="25"/>
      <c r="D33" s="25"/>
      <c r="E33" s="25"/>
      <c r="F33" s="25"/>
      <c r="G33" s="25"/>
      <c r="H33" s="27"/>
    </row>
    <row r="34" spans="2:8" ht="15" customHeight="1" x14ac:dyDescent="0.25">
      <c r="B34" s="43" t="s">
        <v>53</v>
      </c>
      <c r="C34" s="25"/>
      <c r="D34" s="25"/>
      <c r="E34" s="25"/>
      <c r="F34" s="25"/>
      <c r="G34" s="25"/>
      <c r="H34" s="27"/>
    </row>
    <row r="35" spans="2:8" ht="15" customHeight="1" thickBot="1" x14ac:dyDescent="0.3">
      <c r="B35" s="44" t="s">
        <v>54</v>
      </c>
      <c r="C35" s="29"/>
      <c r="D35" s="29"/>
      <c r="E35" s="29"/>
      <c r="F35" s="29"/>
      <c r="G35" s="29"/>
      <c r="H35" s="30"/>
    </row>
  </sheetData>
  <protectedRanges>
    <protectedRange sqref="C11:E11" name="Range1"/>
  </protectedRanges>
  <pageMargins left="0.7" right="0.7" top="0.75" bottom="0.75" header="0.3" footer="0.3"/>
  <pageSetup scale="68" fitToHeight="0" orientation="landscape" r:id="rId1"/>
  <headerFooter>
    <oddHeader>&amp;L&amp;"-,Bold"State of Colorado
MCO Reporting Template&amp;R&amp;"-,Bold"CONFIDENTIAL</oddHeader>
    <oddFooter>&amp;L&amp;"-,Bold"&amp;A
Page &amp;P of &amp;N&amp;R&amp;G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41"/>
  <sheetViews>
    <sheetView zoomScaleNormal="100" zoomScaleSheetLayoutView="70" workbookViewId="0">
      <selection activeCell="AM22" sqref="AM22"/>
    </sheetView>
  </sheetViews>
  <sheetFormatPr defaultColWidth="8.85546875" defaultRowHeight="12.75" x14ac:dyDescent="0.2"/>
  <cols>
    <col min="1" max="1" width="8.85546875" style="8" customWidth="1"/>
    <col min="2" max="2" width="11" style="8" customWidth="1"/>
    <col min="3" max="3" width="64.28515625" style="8" customWidth="1"/>
    <col min="4" max="4" width="12.85546875" style="8" customWidth="1"/>
    <col min="5" max="5" width="2.85546875" style="8" customWidth="1"/>
    <col min="6" max="6" width="11" style="8" customWidth="1"/>
    <col min="7" max="7" width="64.28515625" style="8" customWidth="1"/>
    <col min="8" max="8" width="12.85546875" style="8" customWidth="1"/>
    <col min="9" max="9" width="7.140625" style="8" customWidth="1"/>
    <col min="10" max="10" width="11" style="8" customWidth="1"/>
    <col min="11" max="11" width="64.28515625" style="8" customWidth="1"/>
    <col min="12" max="12" width="12.85546875" style="8" customWidth="1"/>
    <col min="13" max="13" width="2.85546875" style="8" customWidth="1"/>
    <col min="14" max="14" width="11" style="8" customWidth="1"/>
    <col min="15" max="15" width="64.28515625" style="8" customWidth="1"/>
    <col min="16" max="16" width="12.85546875" style="8" customWidth="1"/>
    <col min="17" max="17" width="7.140625" style="8" customWidth="1"/>
    <col min="18" max="18" width="11" style="8" customWidth="1"/>
    <col min="19" max="19" width="64.28515625" style="8" customWidth="1"/>
    <col min="20" max="20" width="12.85546875" style="8" customWidth="1"/>
    <col min="21" max="21" width="2.85546875" style="8" customWidth="1"/>
    <col min="22" max="22" width="11" style="8" customWidth="1"/>
    <col min="23" max="23" width="64.28515625" style="8" customWidth="1"/>
    <col min="24" max="24" width="12.85546875" style="8" customWidth="1"/>
    <col min="25" max="25" width="7.140625" style="8" customWidth="1"/>
    <col min="26" max="26" width="11" style="8" customWidth="1"/>
    <col min="27" max="27" width="64.28515625" style="8" customWidth="1"/>
    <col min="28" max="28" width="12.85546875" style="8" customWidth="1"/>
    <col min="29" max="29" width="2.85546875" style="8" customWidth="1"/>
    <col min="30" max="30" width="8.85546875" style="8" customWidth="1"/>
    <col min="31" max="31" width="2.85546875" style="8" customWidth="1"/>
    <col min="32" max="32" width="11" style="8" bestFit="1" customWidth="1"/>
    <col min="33" max="33" width="64.28515625" style="8" customWidth="1"/>
    <col min="34" max="34" width="14.5703125" style="8" bestFit="1" customWidth="1"/>
    <col min="35" max="16384" width="8.85546875" style="8"/>
  </cols>
  <sheetData>
    <row r="2" spans="2:35" x14ac:dyDescent="0.2">
      <c r="B2" s="14" t="s">
        <v>38</v>
      </c>
      <c r="C2" s="15" t="str">
        <f>Overview!$C$11</f>
        <v>CCHA- Region 7</v>
      </c>
      <c r="F2" s="14" t="s">
        <v>38</v>
      </c>
      <c r="G2" s="15" t="str">
        <f>Overview!$C$11</f>
        <v>CCHA- Region 7</v>
      </c>
      <c r="J2" s="14" t="s">
        <v>38</v>
      </c>
      <c r="K2" s="15" t="str">
        <f>Overview!$C$11</f>
        <v>CCHA- Region 7</v>
      </c>
      <c r="N2" s="14" t="s">
        <v>38</v>
      </c>
      <c r="O2" s="15" t="str">
        <f>Overview!$C$11</f>
        <v>CCHA- Region 7</v>
      </c>
      <c r="R2" s="14" t="s">
        <v>38</v>
      </c>
      <c r="S2" s="15" t="str">
        <f>Overview!$C$11</f>
        <v>CCHA- Region 7</v>
      </c>
      <c r="V2" s="14" t="s">
        <v>38</v>
      </c>
      <c r="W2" s="15" t="str">
        <f>Overview!$C$11</f>
        <v>CCHA- Region 7</v>
      </c>
      <c r="Z2" s="14" t="s">
        <v>38</v>
      </c>
      <c r="AA2" s="15" t="str">
        <f>Overview!$C$11</f>
        <v>CCHA- Region 7</v>
      </c>
      <c r="AF2" s="14" t="s">
        <v>38</v>
      </c>
      <c r="AG2" s="15" t="s">
        <v>101</v>
      </c>
    </row>
    <row r="3" spans="2:35" x14ac:dyDescent="0.2">
      <c r="B3" s="14" t="s">
        <v>39</v>
      </c>
      <c r="C3" s="16" t="s">
        <v>40</v>
      </c>
      <c r="F3" s="14" t="s">
        <v>39</v>
      </c>
      <c r="G3" s="16" t="s">
        <v>40</v>
      </c>
      <c r="J3" s="14" t="s">
        <v>39</v>
      </c>
      <c r="K3" s="16" t="s">
        <v>40</v>
      </c>
      <c r="N3" s="14" t="s">
        <v>39</v>
      </c>
      <c r="O3" s="16" t="s">
        <v>40</v>
      </c>
      <c r="R3" s="14" t="s">
        <v>39</v>
      </c>
      <c r="S3" s="16" t="s">
        <v>40</v>
      </c>
      <c r="V3" s="14" t="s">
        <v>39</v>
      </c>
      <c r="W3" s="16" t="s">
        <v>40</v>
      </c>
      <c r="Z3" s="14" t="s">
        <v>39</v>
      </c>
      <c r="AA3" s="16" t="s">
        <v>40</v>
      </c>
      <c r="AF3" s="14" t="s">
        <v>39</v>
      </c>
      <c r="AG3" s="16" t="s">
        <v>40</v>
      </c>
    </row>
    <row r="4" spans="2:35" x14ac:dyDescent="0.2">
      <c r="B4" s="14" t="s">
        <v>41</v>
      </c>
      <c r="C4" s="17" t="s">
        <v>93</v>
      </c>
      <c r="F4" s="14" t="s">
        <v>41</v>
      </c>
      <c r="G4" s="17" t="s">
        <v>94</v>
      </c>
      <c r="J4" s="14" t="s">
        <v>41</v>
      </c>
      <c r="K4" s="17" t="s">
        <v>59</v>
      </c>
      <c r="N4" s="14" t="s">
        <v>41</v>
      </c>
      <c r="O4" s="17" t="s">
        <v>95</v>
      </c>
      <c r="R4" s="14" t="s">
        <v>41</v>
      </c>
      <c r="S4" s="17" t="s">
        <v>96</v>
      </c>
      <c r="V4" s="14" t="s">
        <v>41</v>
      </c>
      <c r="W4" s="17" t="s">
        <v>97</v>
      </c>
      <c r="Z4" s="14" t="s">
        <v>41</v>
      </c>
      <c r="AA4" s="17" t="s">
        <v>98</v>
      </c>
      <c r="AF4" s="14" t="s">
        <v>41</v>
      </c>
      <c r="AG4" s="17" t="s">
        <v>131</v>
      </c>
    </row>
    <row r="5" spans="2:35" x14ac:dyDescent="0.2">
      <c r="B5" s="14" t="s">
        <v>42</v>
      </c>
      <c r="C5" s="15" t="str">
        <f>Overview!$C$13</f>
        <v>July 1, 2019 - June 30, 2020</v>
      </c>
      <c r="F5" s="14" t="s">
        <v>42</v>
      </c>
      <c r="G5" s="15" t="str">
        <f>Overview!$C$13</f>
        <v>July 1, 2019 - June 30, 2020</v>
      </c>
      <c r="J5" s="14" t="s">
        <v>42</v>
      </c>
      <c r="K5" s="15" t="str">
        <f>Overview!$C$13</f>
        <v>July 1, 2019 - June 30, 2020</v>
      </c>
      <c r="N5" s="14" t="s">
        <v>42</v>
      </c>
      <c r="O5" s="15" t="str">
        <f>Overview!$C$13</f>
        <v>July 1, 2019 - June 30, 2020</v>
      </c>
      <c r="R5" s="14" t="s">
        <v>42</v>
      </c>
      <c r="S5" s="15" t="str">
        <f>Overview!$C$13</f>
        <v>July 1, 2019 - June 30, 2020</v>
      </c>
      <c r="V5" s="14" t="s">
        <v>42</v>
      </c>
      <c r="W5" s="15" t="str">
        <f>Overview!$C$13</f>
        <v>July 1, 2019 - June 30, 2020</v>
      </c>
      <c r="Z5" s="14" t="s">
        <v>42</v>
      </c>
      <c r="AA5" s="15" t="str">
        <f>Overview!$C$13</f>
        <v>July 1, 2019 - June 30, 2020</v>
      </c>
      <c r="AF5" s="14" t="s">
        <v>42</v>
      </c>
      <c r="AG5" s="15" t="str">
        <f>Overview!$C$13</f>
        <v>July 1, 2019 - June 30, 2020</v>
      </c>
    </row>
    <row r="6" spans="2:35" x14ac:dyDescent="0.2">
      <c r="B6" s="14"/>
      <c r="C6" s="15"/>
      <c r="F6" s="14"/>
      <c r="G6" s="15"/>
      <c r="J6" s="14"/>
      <c r="K6" s="15"/>
      <c r="N6" s="14"/>
      <c r="O6" s="15"/>
      <c r="R6" s="14"/>
      <c r="S6" s="15"/>
      <c r="V6" s="14"/>
      <c r="W6" s="15"/>
      <c r="Z6" s="14"/>
      <c r="AA6" s="15"/>
      <c r="AF6" s="14"/>
      <c r="AG6" s="15"/>
    </row>
    <row r="7" spans="2:35" x14ac:dyDescent="0.2">
      <c r="B7" s="52" t="s">
        <v>11</v>
      </c>
      <c r="C7" s="52" t="s">
        <v>9</v>
      </c>
      <c r="D7" s="52"/>
      <c r="F7" s="52" t="s">
        <v>11</v>
      </c>
      <c r="G7" s="52" t="s">
        <v>9</v>
      </c>
      <c r="H7" s="52"/>
      <c r="J7" s="52" t="s">
        <v>11</v>
      </c>
      <c r="K7" s="52" t="s">
        <v>9</v>
      </c>
      <c r="L7" s="52"/>
      <c r="N7" s="52" t="s">
        <v>11</v>
      </c>
      <c r="O7" s="52" t="s">
        <v>9</v>
      </c>
      <c r="P7" s="52"/>
      <c r="R7" s="52" t="s">
        <v>11</v>
      </c>
      <c r="S7" s="52" t="s">
        <v>9</v>
      </c>
      <c r="T7" s="52"/>
      <c r="V7" s="52" t="s">
        <v>11</v>
      </c>
      <c r="W7" s="52" t="s">
        <v>9</v>
      </c>
      <c r="X7" s="52"/>
      <c r="Z7" s="52" t="s">
        <v>11</v>
      </c>
      <c r="AA7" s="52" t="s">
        <v>9</v>
      </c>
      <c r="AB7" s="52"/>
      <c r="AF7" s="52" t="s">
        <v>11</v>
      </c>
      <c r="AG7" s="52" t="s">
        <v>9</v>
      </c>
      <c r="AH7" s="52"/>
    </row>
    <row r="8" spans="2:35" x14ac:dyDescent="0.2">
      <c r="B8" s="9" t="s">
        <v>12</v>
      </c>
      <c r="C8" s="9" t="s">
        <v>10</v>
      </c>
      <c r="D8" s="110">
        <v>25.24</v>
      </c>
      <c r="F8" s="9" t="s">
        <v>12</v>
      </c>
      <c r="G8" s="9" t="s">
        <v>10</v>
      </c>
      <c r="H8" s="110">
        <v>28.619999999999997</v>
      </c>
      <c r="J8" s="9" t="s">
        <v>12</v>
      </c>
      <c r="K8" s="9" t="s">
        <v>10</v>
      </c>
      <c r="L8" s="110">
        <v>42.64</v>
      </c>
      <c r="N8" s="9" t="s">
        <v>12</v>
      </c>
      <c r="O8" s="9" t="s">
        <v>10</v>
      </c>
      <c r="P8" s="110">
        <v>20.82</v>
      </c>
      <c r="R8" s="9" t="s">
        <v>12</v>
      </c>
      <c r="S8" s="9" t="s">
        <v>10</v>
      </c>
      <c r="T8" s="110">
        <v>143.75</v>
      </c>
      <c r="V8" s="9" t="s">
        <v>12</v>
      </c>
      <c r="W8" s="9" t="s">
        <v>10</v>
      </c>
      <c r="X8" s="110">
        <v>13.86</v>
      </c>
      <c r="Z8" s="9" t="s">
        <v>12</v>
      </c>
      <c r="AA8" s="9" t="s">
        <v>10</v>
      </c>
      <c r="AB8" s="110">
        <v>98.76</v>
      </c>
      <c r="AF8" s="9" t="s">
        <v>12</v>
      </c>
      <c r="AG8" s="9" t="s">
        <v>10</v>
      </c>
      <c r="AH8" s="108">
        <f>IF(AH$13=0,0,(D8*D$13+H8*H$13+L8*L$13+P8*P$13+T8*T$13+X8*X$13+AB8*AB$13)/AH$13)</f>
        <v>38.851552954040756</v>
      </c>
      <c r="AI8" s="84" t="s">
        <v>133</v>
      </c>
    </row>
    <row r="9" spans="2:35" x14ac:dyDescent="0.2">
      <c r="B9" s="9" t="s">
        <v>13</v>
      </c>
      <c r="C9" s="9" t="s">
        <v>81</v>
      </c>
      <c r="D9" s="48">
        <f>'MCO Tax Calculation'!$B$21</f>
        <v>-1.4407723895777349</v>
      </c>
      <c r="F9" s="9" t="s">
        <v>13</v>
      </c>
      <c r="G9" s="9" t="s">
        <v>81</v>
      </c>
      <c r="H9" s="48">
        <f>'MCO Tax Calculation'!$C$21</f>
        <v>-0.36271454138167863</v>
      </c>
      <c r="J9" s="9" t="s">
        <v>13</v>
      </c>
      <c r="K9" s="9" t="s">
        <v>81</v>
      </c>
      <c r="L9" s="48">
        <f>'MCO Tax Calculation'!$D$21</f>
        <v>-0.93356479124063718</v>
      </c>
      <c r="N9" s="9" t="s">
        <v>13</v>
      </c>
      <c r="O9" s="9" t="s">
        <v>81</v>
      </c>
      <c r="P9" s="48">
        <f>'MCO Tax Calculation'!$E$21</f>
        <v>0.23362975560582541</v>
      </c>
      <c r="R9" s="9" t="s">
        <v>13</v>
      </c>
      <c r="S9" s="9" t="s">
        <v>81</v>
      </c>
      <c r="T9" s="48">
        <f>'MCO Tax Calculation'!$F$21</f>
        <v>-2.1488355106546484</v>
      </c>
      <c r="V9" s="9" t="s">
        <v>13</v>
      </c>
      <c r="W9" s="9" t="s">
        <v>81</v>
      </c>
      <c r="X9" s="48">
        <f>'MCO Tax Calculation'!$G$21</f>
        <v>0.96393783201942285</v>
      </c>
      <c r="Z9" s="9" t="s">
        <v>13</v>
      </c>
      <c r="AA9" s="9" t="s">
        <v>81</v>
      </c>
      <c r="AB9" s="48">
        <f>'MCO Tax Calculation'!$H$21</f>
        <v>5.3366488438999831</v>
      </c>
      <c r="AF9" s="9" t="s">
        <v>13</v>
      </c>
      <c r="AG9" s="9" t="s">
        <v>81</v>
      </c>
      <c r="AH9" s="108">
        <f>IF(AH$13=0,0,(D9*D$13+H9*H$13+L9*L$13+P9*P$13+T9*T$13+X9*X$13+AB9*AB$13)/AH$13)</f>
        <v>-0.22851574288459137</v>
      </c>
      <c r="AI9" s="84" t="s">
        <v>133</v>
      </c>
    </row>
    <row r="10" spans="2:35" x14ac:dyDescent="0.2">
      <c r="B10" s="9" t="s">
        <v>14</v>
      </c>
      <c r="C10" s="9" t="s">
        <v>56</v>
      </c>
      <c r="D10" s="48"/>
      <c r="F10" s="9" t="s">
        <v>14</v>
      </c>
      <c r="G10" s="9" t="s">
        <v>56</v>
      </c>
      <c r="H10" s="48"/>
      <c r="J10" s="9" t="s">
        <v>14</v>
      </c>
      <c r="K10" s="9" t="s">
        <v>56</v>
      </c>
      <c r="L10" s="48"/>
      <c r="N10" s="9" t="s">
        <v>14</v>
      </c>
      <c r="O10" s="9" t="s">
        <v>56</v>
      </c>
      <c r="P10" s="48"/>
      <c r="R10" s="9" t="s">
        <v>14</v>
      </c>
      <c r="S10" s="9" t="s">
        <v>56</v>
      </c>
      <c r="T10" s="48"/>
      <c r="V10" s="9" t="s">
        <v>14</v>
      </c>
      <c r="W10" s="9" t="s">
        <v>56</v>
      </c>
      <c r="X10" s="48"/>
      <c r="Z10" s="9" t="s">
        <v>14</v>
      </c>
      <c r="AA10" s="9" t="s">
        <v>56</v>
      </c>
      <c r="AB10" s="48"/>
      <c r="AF10" s="9" t="s">
        <v>14</v>
      </c>
      <c r="AG10" s="9" t="s">
        <v>56</v>
      </c>
      <c r="AH10" s="108">
        <f>IF(AH$13=0,0,(D10*D$13+H10*H$13+L10*L$13+P10*P$13+T10*T$13+X10*X$13+AB10*AB$13)/AH$13)</f>
        <v>0</v>
      </c>
    </row>
    <row r="11" spans="2:35" x14ac:dyDescent="0.2">
      <c r="B11" s="9" t="s">
        <v>15</v>
      </c>
      <c r="C11" s="9" t="s">
        <v>37</v>
      </c>
      <c r="D11" s="48"/>
      <c r="F11" s="9" t="s">
        <v>15</v>
      </c>
      <c r="G11" s="9" t="s">
        <v>37</v>
      </c>
      <c r="H11" s="48"/>
      <c r="J11" s="9" t="s">
        <v>15</v>
      </c>
      <c r="K11" s="9" t="s">
        <v>37</v>
      </c>
      <c r="L11" s="48"/>
      <c r="N11" s="9" t="s">
        <v>15</v>
      </c>
      <c r="O11" s="9" t="s">
        <v>37</v>
      </c>
      <c r="P11" s="48"/>
      <c r="R11" s="9" t="s">
        <v>15</v>
      </c>
      <c r="S11" s="9" t="s">
        <v>37</v>
      </c>
      <c r="T11" s="48"/>
      <c r="V11" s="9" t="s">
        <v>15</v>
      </c>
      <c r="W11" s="9" t="s">
        <v>37</v>
      </c>
      <c r="X11" s="48"/>
      <c r="Z11" s="9" t="s">
        <v>15</v>
      </c>
      <c r="AA11" s="9" t="s">
        <v>37</v>
      </c>
      <c r="AB11" s="48"/>
      <c r="AF11" s="9" t="s">
        <v>15</v>
      </c>
      <c r="AG11" s="9" t="s">
        <v>37</v>
      </c>
      <c r="AH11" s="108">
        <f>IF(AH$13=0,0,(D11*D$13+H11*H$13+L11*L$13+P11*P$13+T11*T$13+X11*X$13+AB11*AB$13)/AH$13)</f>
        <v>0</v>
      </c>
    </row>
    <row r="12" spans="2:35" x14ac:dyDescent="0.2">
      <c r="B12" s="9" t="s">
        <v>16</v>
      </c>
      <c r="C12" s="9" t="s">
        <v>35</v>
      </c>
      <c r="D12" s="10">
        <f>D8-D9-D10+D11</f>
        <v>26.680772389577733</v>
      </c>
      <c r="F12" s="9" t="s">
        <v>16</v>
      </c>
      <c r="G12" s="9" t="s">
        <v>35</v>
      </c>
      <c r="H12" s="10">
        <f>H8-H9-H10+H11</f>
        <v>28.982714541381675</v>
      </c>
      <c r="J12" s="9" t="s">
        <v>16</v>
      </c>
      <c r="K12" s="9" t="s">
        <v>35</v>
      </c>
      <c r="L12" s="10">
        <f>L8-L9-L10+L11</f>
        <v>43.573564791240635</v>
      </c>
      <c r="N12" s="9" t="s">
        <v>16</v>
      </c>
      <c r="O12" s="9" t="s">
        <v>35</v>
      </c>
      <c r="P12" s="10">
        <f>P8-P9-P10+P11</f>
        <v>20.586370244394175</v>
      </c>
      <c r="R12" s="9" t="s">
        <v>16</v>
      </c>
      <c r="S12" s="9" t="s">
        <v>35</v>
      </c>
      <c r="T12" s="10">
        <f>T8-T9-T10+T11</f>
        <v>145.89883551065464</v>
      </c>
      <c r="V12" s="9" t="s">
        <v>16</v>
      </c>
      <c r="W12" s="9" t="s">
        <v>35</v>
      </c>
      <c r="X12" s="111">
        <v>13.86</v>
      </c>
      <c r="Z12" s="9" t="s">
        <v>16</v>
      </c>
      <c r="AA12" s="9" t="s">
        <v>35</v>
      </c>
      <c r="AB12" s="10">
        <f>AB8-AB9-AB10+AB11</f>
        <v>93.423351156100026</v>
      </c>
      <c r="AF12" s="9" t="s">
        <v>16</v>
      </c>
      <c r="AG12" s="9" t="s">
        <v>35</v>
      </c>
      <c r="AH12" s="10">
        <f>AH8-AH9-AH10+AH11</f>
        <v>39.080068696925345</v>
      </c>
    </row>
    <row r="13" spans="2:35" ht="13.5" thickBot="1" x14ac:dyDescent="0.25">
      <c r="B13" s="11" t="s">
        <v>17</v>
      </c>
      <c r="C13" s="11" t="s">
        <v>8</v>
      </c>
      <c r="D13" s="51">
        <v>348348</v>
      </c>
      <c r="F13" s="11" t="s">
        <v>17</v>
      </c>
      <c r="G13" s="11" t="s">
        <v>8</v>
      </c>
      <c r="H13" s="51">
        <v>779434</v>
      </c>
      <c r="J13" s="11" t="s">
        <v>17</v>
      </c>
      <c r="K13" s="11" t="s">
        <v>8</v>
      </c>
      <c r="L13" s="51">
        <v>562848</v>
      </c>
      <c r="N13" s="11" t="s">
        <v>17</v>
      </c>
      <c r="O13" s="11" t="s">
        <v>8</v>
      </c>
      <c r="P13" s="51">
        <v>103983</v>
      </c>
      <c r="R13" s="11" t="s">
        <v>17</v>
      </c>
      <c r="S13" s="11" t="s">
        <v>8</v>
      </c>
      <c r="T13" s="51">
        <v>39437</v>
      </c>
      <c r="V13" s="11" t="s">
        <v>17</v>
      </c>
      <c r="W13" s="11" t="s">
        <v>8</v>
      </c>
      <c r="X13" s="51">
        <v>50744</v>
      </c>
      <c r="Z13" s="11" t="s">
        <v>17</v>
      </c>
      <c r="AA13" s="11" t="s">
        <v>8</v>
      </c>
      <c r="AB13" s="51">
        <v>160083</v>
      </c>
      <c r="AF13" s="11" t="s">
        <v>17</v>
      </c>
      <c r="AG13" s="11" t="s">
        <v>8</v>
      </c>
      <c r="AH13" s="109">
        <f>SUM(D13,H13,L13,P13,T13,X13,AB13)</f>
        <v>2044877</v>
      </c>
    </row>
    <row r="14" spans="2:35" ht="13.5" thickTop="1" x14ac:dyDescent="0.2">
      <c r="B14" s="12" t="s">
        <v>18</v>
      </c>
      <c r="C14" s="12" t="s">
        <v>36</v>
      </c>
      <c r="D14" s="13">
        <f>D13*D12</f>
        <v>9294193.7003646232</v>
      </c>
      <c r="F14" s="12" t="s">
        <v>18</v>
      </c>
      <c r="G14" s="12" t="s">
        <v>36</v>
      </c>
      <c r="H14" s="13">
        <f>H13*H12</f>
        <v>22590113.125847284</v>
      </c>
      <c r="J14" s="12" t="s">
        <v>18</v>
      </c>
      <c r="K14" s="12" t="s">
        <v>36</v>
      </c>
      <c r="L14" s="13">
        <f>L13*L12</f>
        <v>24525293.79562021</v>
      </c>
      <c r="N14" s="12" t="s">
        <v>18</v>
      </c>
      <c r="O14" s="12" t="s">
        <v>36</v>
      </c>
      <c r="P14" s="13">
        <f>P13*P12</f>
        <v>2140632.5371228396</v>
      </c>
      <c r="R14" s="12" t="s">
        <v>18</v>
      </c>
      <c r="S14" s="12" t="s">
        <v>36</v>
      </c>
      <c r="T14" s="13">
        <f>T13*T12</f>
        <v>5753812.376033687</v>
      </c>
      <c r="V14" s="12" t="s">
        <v>18</v>
      </c>
      <c r="W14" s="12" t="s">
        <v>36</v>
      </c>
      <c r="X14" s="13">
        <f>X13*X12</f>
        <v>703311.84</v>
      </c>
      <c r="Z14" s="12" t="s">
        <v>18</v>
      </c>
      <c r="AA14" s="12" t="s">
        <v>36</v>
      </c>
      <c r="AB14" s="13">
        <f>AB13*AB12</f>
        <v>14955490.323121961</v>
      </c>
      <c r="AF14" s="12" t="s">
        <v>18</v>
      </c>
      <c r="AG14" s="12" t="s">
        <v>36</v>
      </c>
      <c r="AH14" s="13">
        <f>AH13*AH12</f>
        <v>79913933.636762604</v>
      </c>
    </row>
    <row r="15" spans="2:35" x14ac:dyDescent="0.2">
      <c r="AH15" s="84"/>
    </row>
    <row r="16" spans="2:35" x14ac:dyDescent="0.2">
      <c r="B16" s="52" t="s">
        <v>11</v>
      </c>
      <c r="C16" s="52" t="s">
        <v>68</v>
      </c>
      <c r="D16" s="52"/>
      <c r="F16" s="52" t="s">
        <v>11</v>
      </c>
      <c r="G16" s="52" t="s">
        <v>68</v>
      </c>
      <c r="H16" s="52"/>
      <c r="J16" s="52" t="s">
        <v>11</v>
      </c>
      <c r="K16" s="52" t="s">
        <v>68</v>
      </c>
      <c r="L16" s="52"/>
      <c r="N16" s="52" t="s">
        <v>11</v>
      </c>
      <c r="O16" s="52" t="s">
        <v>68</v>
      </c>
      <c r="P16" s="52"/>
      <c r="R16" s="52" t="s">
        <v>11</v>
      </c>
      <c r="S16" s="52" t="s">
        <v>68</v>
      </c>
      <c r="T16" s="52"/>
      <c r="V16" s="52" t="s">
        <v>11</v>
      </c>
      <c r="W16" s="52" t="s">
        <v>68</v>
      </c>
      <c r="X16" s="52"/>
      <c r="Z16" s="52" t="s">
        <v>11</v>
      </c>
      <c r="AA16" s="52" t="s">
        <v>68</v>
      </c>
      <c r="AB16" s="52"/>
      <c r="AF16" s="52" t="s">
        <v>11</v>
      </c>
      <c r="AG16" s="52" t="s">
        <v>68</v>
      </c>
      <c r="AH16" s="52"/>
    </row>
    <row r="17" spans="2:34" x14ac:dyDescent="0.2">
      <c r="B17" s="2" t="s">
        <v>18</v>
      </c>
      <c r="C17" s="62" t="s">
        <v>79</v>
      </c>
      <c r="D17" s="7">
        <f>D14</f>
        <v>9294193.7003646232</v>
      </c>
      <c r="F17" s="2" t="s">
        <v>18</v>
      </c>
      <c r="G17" s="62" t="s">
        <v>79</v>
      </c>
      <c r="H17" s="7">
        <f>H14</f>
        <v>22590113.125847284</v>
      </c>
      <c r="J17" s="2" t="s">
        <v>18</v>
      </c>
      <c r="K17" s="62" t="s">
        <v>79</v>
      </c>
      <c r="L17" s="7">
        <f>L14</f>
        <v>24525293.79562021</v>
      </c>
      <c r="N17" s="2" t="s">
        <v>18</v>
      </c>
      <c r="O17" s="62" t="s">
        <v>79</v>
      </c>
      <c r="P17" s="7">
        <f>P14</f>
        <v>2140632.5371228396</v>
      </c>
      <c r="R17" s="2" t="s">
        <v>18</v>
      </c>
      <c r="S17" s="62" t="s">
        <v>79</v>
      </c>
      <c r="T17" s="7">
        <f>T14</f>
        <v>5753812.376033687</v>
      </c>
      <c r="V17" s="2" t="s">
        <v>18</v>
      </c>
      <c r="W17" s="62" t="s">
        <v>79</v>
      </c>
      <c r="X17" s="7">
        <f>X14</f>
        <v>703311.84</v>
      </c>
      <c r="Z17" s="2" t="s">
        <v>18</v>
      </c>
      <c r="AA17" s="62" t="s">
        <v>79</v>
      </c>
      <c r="AB17" s="7">
        <f>AB14</f>
        <v>14955490.323121961</v>
      </c>
      <c r="AF17" s="2" t="s">
        <v>18</v>
      </c>
      <c r="AG17" s="62" t="s">
        <v>79</v>
      </c>
      <c r="AH17" s="98">
        <f>AH14</f>
        <v>79913933.636762604</v>
      </c>
    </row>
    <row r="18" spans="2:34" x14ac:dyDescent="0.2">
      <c r="B18" s="2" t="s">
        <v>19</v>
      </c>
      <c r="C18" s="2" t="s">
        <v>6</v>
      </c>
      <c r="D18" s="49">
        <v>32812.809175751267</v>
      </c>
      <c r="F18" s="2" t="s">
        <v>19</v>
      </c>
      <c r="G18" s="2" t="s">
        <v>6</v>
      </c>
      <c r="H18" s="49">
        <v>83251.049418388124</v>
      </c>
      <c r="J18" s="2" t="s">
        <v>19</v>
      </c>
      <c r="K18" s="2" t="s">
        <v>6</v>
      </c>
      <c r="L18" s="49">
        <v>89567.213686017814</v>
      </c>
      <c r="N18" s="2" t="s">
        <v>19</v>
      </c>
      <c r="O18" s="2" t="s">
        <v>6</v>
      </c>
      <c r="P18" s="49">
        <v>8079.4874204241587</v>
      </c>
      <c r="R18" s="2" t="s">
        <v>19</v>
      </c>
      <c r="S18" s="2" t="s">
        <v>6</v>
      </c>
      <c r="T18" s="49">
        <v>21156.92101334154</v>
      </c>
      <c r="V18" s="2" t="s">
        <v>19</v>
      </c>
      <c r="W18" s="2" t="s">
        <v>6</v>
      </c>
      <c r="X18" s="49">
        <v>2624.7543825655498</v>
      </c>
      <c r="Z18" s="2" t="s">
        <v>19</v>
      </c>
      <c r="AA18" s="2" t="s">
        <v>6</v>
      </c>
      <c r="AB18" s="49">
        <v>59002.041218589518</v>
      </c>
      <c r="AF18" s="2" t="s">
        <v>19</v>
      </c>
      <c r="AG18" s="2" t="s">
        <v>6</v>
      </c>
      <c r="AH18" s="49">
        <f>SUM(D18,H18,L18,P18,T18,X18,AB18)</f>
        <v>296494.27631507796</v>
      </c>
    </row>
    <row r="19" spans="2:34" x14ac:dyDescent="0.2">
      <c r="B19" s="2" t="s">
        <v>20</v>
      </c>
      <c r="C19" s="2" t="s">
        <v>58</v>
      </c>
      <c r="D19" s="7">
        <f>D17+D18</f>
        <v>9327006.5095403753</v>
      </c>
      <c r="F19" s="2" t="s">
        <v>20</v>
      </c>
      <c r="G19" s="2" t="s">
        <v>58</v>
      </c>
      <c r="H19" s="7">
        <f>H17+H18</f>
        <v>22673364.175265674</v>
      </c>
      <c r="J19" s="2" t="s">
        <v>20</v>
      </c>
      <c r="K19" s="2" t="s">
        <v>58</v>
      </c>
      <c r="L19" s="7">
        <f>L17+L18</f>
        <v>24614861.00930623</v>
      </c>
      <c r="N19" s="2" t="s">
        <v>20</v>
      </c>
      <c r="O19" s="2" t="s">
        <v>58</v>
      </c>
      <c r="P19" s="7">
        <f>P17+P18</f>
        <v>2148712.0245432639</v>
      </c>
      <c r="R19" s="2" t="s">
        <v>20</v>
      </c>
      <c r="S19" s="2" t="s">
        <v>58</v>
      </c>
      <c r="T19" s="7">
        <f>T17+T18</f>
        <v>5774969.2970470283</v>
      </c>
      <c r="V19" s="2" t="s">
        <v>20</v>
      </c>
      <c r="W19" s="2" t="s">
        <v>58</v>
      </c>
      <c r="X19" s="7">
        <f>X17+X18</f>
        <v>705936.59438256547</v>
      </c>
      <c r="Z19" s="2" t="s">
        <v>20</v>
      </c>
      <c r="AA19" s="2" t="s">
        <v>58</v>
      </c>
      <c r="AB19" s="7">
        <f>AB17+AB18</f>
        <v>15014492.364340551</v>
      </c>
      <c r="AF19" s="2" t="s">
        <v>20</v>
      </c>
      <c r="AG19" s="2" t="s">
        <v>58</v>
      </c>
      <c r="AH19" s="98">
        <f>AH17+AH18</f>
        <v>80210427.913077682</v>
      </c>
    </row>
    <row r="20" spans="2:34" x14ac:dyDescent="0.2">
      <c r="B20" s="2" t="s">
        <v>24</v>
      </c>
      <c r="C20" s="2" t="s">
        <v>4</v>
      </c>
      <c r="D20" s="49">
        <v>10180195.143318156</v>
      </c>
      <c r="F20" s="2" t="s">
        <v>24</v>
      </c>
      <c r="G20" s="2" t="s">
        <v>4</v>
      </c>
      <c r="H20" s="49">
        <v>21831539.386150818</v>
      </c>
      <c r="J20" s="2" t="s">
        <v>24</v>
      </c>
      <c r="K20" s="2" t="s">
        <v>4</v>
      </c>
      <c r="L20" s="49">
        <v>24380760.027981181</v>
      </c>
      <c r="N20" s="2" t="s">
        <v>24</v>
      </c>
      <c r="O20" s="2" t="s">
        <v>4</v>
      </c>
      <c r="P20" s="49">
        <v>1910018.9321776223</v>
      </c>
      <c r="R20" s="2" t="s">
        <v>24</v>
      </c>
      <c r="S20" s="2" t="s">
        <v>4</v>
      </c>
      <c r="T20" s="49">
        <v>5600173.0132136503</v>
      </c>
      <c r="V20" s="2" t="s">
        <v>24</v>
      </c>
      <c r="W20" s="2" t="s">
        <v>4</v>
      </c>
      <c r="X20" s="49">
        <v>454984.16678051255</v>
      </c>
      <c r="Z20" s="2" t="s">
        <v>24</v>
      </c>
      <c r="AA20" s="2" t="s">
        <v>4</v>
      </c>
      <c r="AB20" s="49">
        <v>11217109.602020033</v>
      </c>
      <c r="AF20" s="2" t="s">
        <v>24</v>
      </c>
      <c r="AG20" s="2" t="s">
        <v>4</v>
      </c>
      <c r="AH20" s="49">
        <f>SUM(D20,H20,L20,P20,T20,X20,AB20)</f>
        <v>75574780.27164197</v>
      </c>
    </row>
    <row r="21" spans="2:34" x14ac:dyDescent="0.2">
      <c r="B21" s="2" t="s">
        <v>25</v>
      </c>
      <c r="C21" s="2" t="s">
        <v>2</v>
      </c>
      <c r="D21" s="49"/>
      <c r="F21" s="2" t="s">
        <v>25</v>
      </c>
      <c r="G21" s="2" t="s">
        <v>2</v>
      </c>
      <c r="H21" s="49"/>
      <c r="J21" s="2" t="s">
        <v>25</v>
      </c>
      <c r="K21" s="2" t="s">
        <v>2</v>
      </c>
      <c r="L21" s="49"/>
      <c r="N21" s="2" t="s">
        <v>25</v>
      </c>
      <c r="O21" s="2" t="s">
        <v>2</v>
      </c>
      <c r="P21" s="49"/>
      <c r="R21" s="2" t="s">
        <v>25</v>
      </c>
      <c r="S21" s="2" t="s">
        <v>2</v>
      </c>
      <c r="T21" s="49"/>
      <c r="V21" s="2" t="s">
        <v>25</v>
      </c>
      <c r="W21" s="2" t="s">
        <v>2</v>
      </c>
      <c r="X21" s="49"/>
      <c r="Z21" s="2" t="s">
        <v>25</v>
      </c>
      <c r="AA21" s="2" t="s">
        <v>2</v>
      </c>
      <c r="AB21" s="49"/>
      <c r="AF21" s="2" t="s">
        <v>25</v>
      </c>
      <c r="AG21" s="2" t="s">
        <v>2</v>
      </c>
      <c r="AH21" s="49">
        <f>SUM(D21,H21,L21,P21,T21,X21,AB21)</f>
        <v>0</v>
      </c>
    </row>
    <row r="22" spans="2:34" x14ac:dyDescent="0.2">
      <c r="B22" s="2" t="s">
        <v>34</v>
      </c>
      <c r="C22" s="2" t="s">
        <v>57</v>
      </c>
      <c r="D22" s="49"/>
      <c r="F22" s="2" t="s">
        <v>34</v>
      </c>
      <c r="G22" s="2" t="s">
        <v>57</v>
      </c>
      <c r="H22" s="49"/>
      <c r="J22" s="2" t="s">
        <v>34</v>
      </c>
      <c r="K22" s="2" t="s">
        <v>57</v>
      </c>
      <c r="L22" s="49"/>
      <c r="N22" s="2" t="s">
        <v>34</v>
      </c>
      <c r="O22" s="2" t="s">
        <v>57</v>
      </c>
      <c r="P22" s="49"/>
      <c r="R22" s="2" t="s">
        <v>34</v>
      </c>
      <c r="S22" s="2" t="s">
        <v>57</v>
      </c>
      <c r="T22" s="49"/>
      <c r="V22" s="2" t="s">
        <v>34</v>
      </c>
      <c r="W22" s="2" t="s">
        <v>57</v>
      </c>
      <c r="X22" s="49"/>
      <c r="Z22" s="2" t="s">
        <v>34</v>
      </c>
      <c r="AA22" s="2" t="s">
        <v>57</v>
      </c>
      <c r="AB22" s="49"/>
      <c r="AF22" s="2" t="s">
        <v>34</v>
      </c>
      <c r="AG22" s="2" t="s">
        <v>57</v>
      </c>
      <c r="AH22" s="49">
        <f>SUM(D22,H22,L22,P22,T22,X22,AB22)</f>
        <v>0</v>
      </c>
    </row>
    <row r="23" spans="2:34" x14ac:dyDescent="0.2">
      <c r="B23" s="2" t="s">
        <v>26</v>
      </c>
      <c r="C23" s="2" t="s">
        <v>0</v>
      </c>
      <c r="D23" s="49"/>
      <c r="F23" s="2" t="s">
        <v>26</v>
      </c>
      <c r="G23" s="2" t="s">
        <v>0</v>
      </c>
      <c r="H23" s="49"/>
      <c r="J23" s="2" t="s">
        <v>26</v>
      </c>
      <c r="K23" s="2" t="s">
        <v>0</v>
      </c>
      <c r="L23" s="49"/>
      <c r="N23" s="2" t="s">
        <v>26</v>
      </c>
      <c r="O23" s="2" t="s">
        <v>0</v>
      </c>
      <c r="P23" s="49"/>
      <c r="R23" s="2" t="s">
        <v>26</v>
      </c>
      <c r="S23" s="2" t="s">
        <v>0</v>
      </c>
      <c r="T23" s="49"/>
      <c r="V23" s="2" t="s">
        <v>26</v>
      </c>
      <c r="W23" s="2" t="s">
        <v>0</v>
      </c>
      <c r="X23" s="49"/>
      <c r="Z23" s="2" t="s">
        <v>26</v>
      </c>
      <c r="AA23" s="2" t="s">
        <v>0</v>
      </c>
      <c r="AB23" s="49"/>
      <c r="AF23" s="2" t="s">
        <v>26</v>
      </c>
      <c r="AG23" s="2" t="s">
        <v>0</v>
      </c>
      <c r="AH23" s="49">
        <f t="shared" ref="AH23:AH28" si="0">SUM(D23,H23,L23,P23,T23,X23,AB23)</f>
        <v>0</v>
      </c>
    </row>
    <row r="24" spans="2:34" x14ac:dyDescent="0.2">
      <c r="B24" s="2" t="s">
        <v>21</v>
      </c>
      <c r="C24" s="69" t="s">
        <v>84</v>
      </c>
      <c r="D24" s="49"/>
      <c r="F24" s="2" t="s">
        <v>21</v>
      </c>
      <c r="G24" s="69" t="s">
        <v>84</v>
      </c>
      <c r="H24" s="49"/>
      <c r="J24" s="2" t="s">
        <v>21</v>
      </c>
      <c r="K24" s="69" t="s">
        <v>84</v>
      </c>
      <c r="L24" s="49"/>
      <c r="N24" s="2" t="s">
        <v>21</v>
      </c>
      <c r="O24" s="69" t="s">
        <v>84</v>
      </c>
      <c r="P24" s="49"/>
      <c r="R24" s="2" t="s">
        <v>21</v>
      </c>
      <c r="S24" s="69" t="s">
        <v>84</v>
      </c>
      <c r="T24" s="49"/>
      <c r="V24" s="2" t="s">
        <v>21</v>
      </c>
      <c r="W24" s="69" t="s">
        <v>84</v>
      </c>
      <c r="X24" s="49"/>
      <c r="Z24" s="2" t="s">
        <v>21</v>
      </c>
      <c r="AA24" s="69" t="s">
        <v>84</v>
      </c>
      <c r="AB24" s="49"/>
      <c r="AF24" s="2" t="s">
        <v>21</v>
      </c>
      <c r="AG24" s="69" t="s">
        <v>84</v>
      </c>
      <c r="AH24" s="49">
        <f t="shared" si="0"/>
        <v>0</v>
      </c>
    </row>
    <row r="25" spans="2:34" x14ac:dyDescent="0.2">
      <c r="B25" s="2" t="s">
        <v>28</v>
      </c>
      <c r="C25" s="69" t="s">
        <v>5</v>
      </c>
      <c r="D25" s="49">
        <v>362977.10812555259</v>
      </c>
      <c r="F25" s="2" t="s">
        <v>28</v>
      </c>
      <c r="G25" s="69" t="s">
        <v>5</v>
      </c>
      <c r="H25" s="49">
        <v>920927.70858020033</v>
      </c>
      <c r="J25" s="2" t="s">
        <v>28</v>
      </c>
      <c r="K25" s="69" t="s">
        <v>5</v>
      </c>
      <c r="L25" s="49">
        <v>990797.46669906413</v>
      </c>
      <c r="N25" s="2" t="s">
        <v>28</v>
      </c>
      <c r="O25" s="69" t="s">
        <v>5</v>
      </c>
      <c r="P25" s="49">
        <v>89375.736264897132</v>
      </c>
      <c r="R25" s="2" t="s">
        <v>28</v>
      </c>
      <c r="S25" s="69" t="s">
        <v>5</v>
      </c>
      <c r="T25" s="49">
        <v>234039.02924406109</v>
      </c>
      <c r="V25" s="2" t="s">
        <v>28</v>
      </c>
      <c r="W25" s="69" t="s">
        <v>5</v>
      </c>
      <c r="X25" s="49">
        <v>29035.178006873604</v>
      </c>
      <c r="Z25" s="2" t="s">
        <v>28</v>
      </c>
      <c r="AA25" s="69" t="s">
        <v>5</v>
      </c>
      <c r="AB25" s="49">
        <v>652683.84003083268</v>
      </c>
      <c r="AF25" s="2" t="s">
        <v>28</v>
      </c>
      <c r="AG25" s="69" t="s">
        <v>5</v>
      </c>
      <c r="AH25" s="49">
        <f t="shared" si="0"/>
        <v>3279836.0669514812</v>
      </c>
    </row>
    <row r="26" spans="2:34" x14ac:dyDescent="0.2">
      <c r="B26" s="2" t="s">
        <v>29</v>
      </c>
      <c r="C26" s="69" t="s">
        <v>85</v>
      </c>
      <c r="D26" s="49"/>
      <c r="F26" s="2" t="s">
        <v>29</v>
      </c>
      <c r="G26" s="69" t="s">
        <v>85</v>
      </c>
      <c r="H26" s="49"/>
      <c r="J26" s="2" t="s">
        <v>29</v>
      </c>
      <c r="K26" s="69" t="s">
        <v>85</v>
      </c>
      <c r="L26" s="49"/>
      <c r="N26" s="2" t="s">
        <v>29</v>
      </c>
      <c r="O26" s="69" t="s">
        <v>85</v>
      </c>
      <c r="P26" s="49"/>
      <c r="R26" s="2" t="s">
        <v>29</v>
      </c>
      <c r="S26" s="69" t="s">
        <v>85</v>
      </c>
      <c r="T26" s="49"/>
      <c r="V26" s="2" t="s">
        <v>29</v>
      </c>
      <c r="W26" s="69" t="s">
        <v>85</v>
      </c>
      <c r="X26" s="49"/>
      <c r="Z26" s="2" t="s">
        <v>29</v>
      </c>
      <c r="AA26" s="69" t="s">
        <v>85</v>
      </c>
      <c r="AB26" s="49"/>
      <c r="AF26" s="2" t="s">
        <v>29</v>
      </c>
      <c r="AG26" s="69" t="s">
        <v>85</v>
      </c>
      <c r="AH26" s="49">
        <f t="shared" si="0"/>
        <v>0</v>
      </c>
    </row>
    <row r="27" spans="2:34" x14ac:dyDescent="0.2">
      <c r="B27" s="2" t="s">
        <v>30</v>
      </c>
      <c r="C27" s="69" t="s">
        <v>7</v>
      </c>
      <c r="D27" s="49"/>
      <c r="F27" s="2" t="s">
        <v>30</v>
      </c>
      <c r="G27" s="69" t="s">
        <v>7</v>
      </c>
      <c r="H27" s="49"/>
      <c r="J27" s="2" t="s">
        <v>30</v>
      </c>
      <c r="K27" s="69" t="s">
        <v>7</v>
      </c>
      <c r="L27" s="49"/>
      <c r="N27" s="2" t="s">
        <v>30</v>
      </c>
      <c r="O27" s="69" t="s">
        <v>7</v>
      </c>
      <c r="P27" s="49"/>
      <c r="R27" s="2" t="s">
        <v>30</v>
      </c>
      <c r="S27" s="69" t="s">
        <v>7</v>
      </c>
      <c r="T27" s="49"/>
      <c r="V27" s="2" t="s">
        <v>30</v>
      </c>
      <c r="W27" s="69" t="s">
        <v>7</v>
      </c>
      <c r="X27" s="49"/>
      <c r="Z27" s="2" t="s">
        <v>30</v>
      </c>
      <c r="AA27" s="69" t="s">
        <v>7</v>
      </c>
      <c r="AB27" s="49"/>
      <c r="AF27" s="2" t="s">
        <v>30</v>
      </c>
      <c r="AG27" s="69" t="s">
        <v>7</v>
      </c>
      <c r="AH27" s="49">
        <f t="shared" si="0"/>
        <v>0</v>
      </c>
    </row>
    <row r="28" spans="2:34" x14ac:dyDescent="0.2">
      <c r="B28" s="2" t="s">
        <v>27</v>
      </c>
      <c r="C28" s="2" t="s">
        <v>3</v>
      </c>
      <c r="D28" s="49"/>
      <c r="F28" s="2" t="s">
        <v>27</v>
      </c>
      <c r="G28" s="2" t="s">
        <v>3</v>
      </c>
      <c r="H28" s="49"/>
      <c r="J28" s="2" t="s">
        <v>27</v>
      </c>
      <c r="K28" s="2" t="s">
        <v>3</v>
      </c>
      <c r="L28" s="49"/>
      <c r="N28" s="2" t="s">
        <v>27</v>
      </c>
      <c r="O28" s="2" t="s">
        <v>3</v>
      </c>
      <c r="P28" s="49"/>
      <c r="R28" s="2" t="s">
        <v>27</v>
      </c>
      <c r="S28" s="2" t="s">
        <v>3</v>
      </c>
      <c r="T28" s="49"/>
      <c r="V28" s="2" t="s">
        <v>27</v>
      </c>
      <c r="W28" s="2" t="s">
        <v>3</v>
      </c>
      <c r="X28" s="49"/>
      <c r="Z28" s="2" t="s">
        <v>27</v>
      </c>
      <c r="AA28" s="2" t="s">
        <v>3</v>
      </c>
      <c r="AB28" s="49"/>
      <c r="AF28" s="2" t="s">
        <v>27</v>
      </c>
      <c r="AG28" s="2" t="s">
        <v>3</v>
      </c>
      <c r="AH28" s="49">
        <f t="shared" si="0"/>
        <v>0</v>
      </c>
    </row>
    <row r="29" spans="2:34" ht="25.5" x14ac:dyDescent="0.2">
      <c r="B29" s="2" t="s">
        <v>22</v>
      </c>
      <c r="C29" s="2" t="s">
        <v>86</v>
      </c>
      <c r="D29" s="3">
        <f>SUM(D20:D28)</f>
        <v>10543172.251443708</v>
      </c>
      <c r="F29" s="2" t="s">
        <v>22</v>
      </c>
      <c r="G29" s="2" t="s">
        <v>86</v>
      </c>
      <c r="H29" s="3">
        <f>SUM(H20:H28)</f>
        <v>22752467.094731018</v>
      </c>
      <c r="J29" s="2" t="s">
        <v>22</v>
      </c>
      <c r="K29" s="2" t="s">
        <v>86</v>
      </c>
      <c r="L29" s="3">
        <f>SUM(L20:L28)</f>
        <v>25371557.494680244</v>
      </c>
      <c r="N29" s="2" t="s">
        <v>22</v>
      </c>
      <c r="O29" s="2" t="s">
        <v>86</v>
      </c>
      <c r="P29" s="3">
        <f>SUM(P20:P28)</f>
        <v>1999394.6684425194</v>
      </c>
      <c r="R29" s="2" t="s">
        <v>22</v>
      </c>
      <c r="S29" s="2" t="s">
        <v>86</v>
      </c>
      <c r="T29" s="3">
        <f>SUM(T20:T28)</f>
        <v>5834212.042457711</v>
      </c>
      <c r="V29" s="2" t="s">
        <v>22</v>
      </c>
      <c r="W29" s="2" t="s">
        <v>86</v>
      </c>
      <c r="X29" s="3">
        <f>SUM(X20:X28)</f>
        <v>484019.34478738613</v>
      </c>
      <c r="Z29" s="2" t="s">
        <v>22</v>
      </c>
      <c r="AA29" s="2" t="s">
        <v>86</v>
      </c>
      <c r="AB29" s="3">
        <f>SUM(AB20:AB28)</f>
        <v>11869793.442050865</v>
      </c>
      <c r="AF29" s="2" t="s">
        <v>22</v>
      </c>
      <c r="AG29" s="2" t="s">
        <v>86</v>
      </c>
      <c r="AH29" s="99">
        <f>SUM(AH20:AH28)</f>
        <v>78854616.338593453</v>
      </c>
    </row>
    <row r="30" spans="2:34" x14ac:dyDescent="0.2">
      <c r="B30" s="2" t="s">
        <v>31</v>
      </c>
      <c r="C30" s="2" t="s">
        <v>87</v>
      </c>
      <c r="D30" s="4">
        <f>IF(D19=0,0,D29/D19)</f>
        <v>1.1303918615966813</v>
      </c>
      <c r="F30" s="2" t="s">
        <v>31</v>
      </c>
      <c r="G30" s="2" t="s">
        <v>87</v>
      </c>
      <c r="H30" s="4">
        <f>IF(H19=0,0,H29/H19)</f>
        <v>1.0034888038164023</v>
      </c>
      <c r="J30" s="2" t="s">
        <v>31</v>
      </c>
      <c r="K30" s="2" t="s">
        <v>87</v>
      </c>
      <c r="L30" s="4">
        <f>IF(L19=0,0,L29/L19)</f>
        <v>1.0307414486349498</v>
      </c>
      <c r="N30" s="2" t="s">
        <v>31</v>
      </c>
      <c r="O30" s="2" t="s">
        <v>87</v>
      </c>
      <c r="P30" s="4">
        <f>IF(P19=0,0,P29/P19)</f>
        <v>0.93050843742893663</v>
      </c>
      <c r="R30" s="2" t="s">
        <v>31</v>
      </c>
      <c r="S30" s="2" t="s">
        <v>87</v>
      </c>
      <c r="T30" s="4">
        <f>IF(T19=0,0,T29/T19)</f>
        <v>1.0102585385936123</v>
      </c>
      <c r="V30" s="2" t="s">
        <v>31</v>
      </c>
      <c r="W30" s="2" t="s">
        <v>87</v>
      </c>
      <c r="X30" s="4">
        <f>IF(X19=0,0,X29/X19)</f>
        <v>0.68564138569799571</v>
      </c>
      <c r="Z30" s="2" t="s">
        <v>31</v>
      </c>
      <c r="AA30" s="2" t="s">
        <v>87</v>
      </c>
      <c r="AB30" s="4">
        <f>IF(AB19=0,0,AB29/AB19)</f>
        <v>0.79055576132841143</v>
      </c>
      <c r="AF30" s="2" t="s">
        <v>31</v>
      </c>
      <c r="AG30" s="2" t="s">
        <v>87</v>
      </c>
      <c r="AH30" s="100">
        <f>IF(AH19=0,0,AH29/AH19)</f>
        <v>0.98309681658906634</v>
      </c>
    </row>
    <row r="31" spans="2:34" x14ac:dyDescent="0.2">
      <c r="B31" s="2" t="s">
        <v>23</v>
      </c>
      <c r="C31" s="2" t="s">
        <v>1</v>
      </c>
      <c r="D31" s="50">
        <v>0.85</v>
      </c>
      <c r="F31" s="2" t="s">
        <v>23</v>
      </c>
      <c r="G31" s="2" t="s">
        <v>1</v>
      </c>
      <c r="H31" s="50">
        <v>0.85</v>
      </c>
      <c r="J31" s="2" t="s">
        <v>23</v>
      </c>
      <c r="K31" s="2" t="s">
        <v>1</v>
      </c>
      <c r="L31" s="50">
        <v>0.85</v>
      </c>
      <c r="N31" s="2" t="s">
        <v>23</v>
      </c>
      <c r="O31" s="2" t="s">
        <v>1</v>
      </c>
      <c r="P31" s="50">
        <v>0.85</v>
      </c>
      <c r="R31" s="2" t="s">
        <v>23</v>
      </c>
      <c r="S31" s="2" t="s">
        <v>1</v>
      </c>
      <c r="T31" s="50">
        <v>0.85</v>
      </c>
      <c r="V31" s="2" t="s">
        <v>23</v>
      </c>
      <c r="W31" s="2" t="s">
        <v>1</v>
      </c>
      <c r="X31" s="50">
        <v>0.85</v>
      </c>
      <c r="Z31" s="2" t="s">
        <v>23</v>
      </c>
      <c r="AA31" s="2" t="s">
        <v>1</v>
      </c>
      <c r="AB31" s="50">
        <v>0.85</v>
      </c>
      <c r="AF31" s="2" t="s">
        <v>23</v>
      </c>
      <c r="AG31" s="2" t="s">
        <v>1</v>
      </c>
      <c r="AH31" s="61">
        <f>$D31</f>
        <v>0.85</v>
      </c>
    </row>
    <row r="32" spans="2:34" ht="13.5" thickBot="1" x14ac:dyDescent="0.25">
      <c r="B32" s="70" t="s">
        <v>32</v>
      </c>
      <c r="C32" s="58" t="s">
        <v>99</v>
      </c>
      <c r="D32" s="5">
        <f>IF(D31-D30&lt;0,0,D31-D30)</f>
        <v>0</v>
      </c>
      <c r="F32" s="70" t="s">
        <v>32</v>
      </c>
      <c r="G32" s="58" t="s">
        <v>99</v>
      </c>
      <c r="H32" s="5">
        <f>IF(H31-H30&lt;0,0,H31-H30)</f>
        <v>0</v>
      </c>
      <c r="J32" s="70" t="s">
        <v>32</v>
      </c>
      <c r="K32" s="58" t="s">
        <v>99</v>
      </c>
      <c r="L32" s="5">
        <f>IF(L31-L30&lt;0,0,L31-L30)</f>
        <v>0</v>
      </c>
      <c r="N32" s="70" t="s">
        <v>32</v>
      </c>
      <c r="O32" s="58" t="s">
        <v>99</v>
      </c>
      <c r="P32" s="5">
        <f>IF(P31-P30&lt;0,0,P31-P30)</f>
        <v>0</v>
      </c>
      <c r="R32" s="70" t="s">
        <v>32</v>
      </c>
      <c r="S32" s="58" t="s">
        <v>99</v>
      </c>
      <c r="T32" s="5">
        <f>IF(T31-T30&lt;0,0,T31-T30)</f>
        <v>0</v>
      </c>
      <c r="V32" s="70" t="s">
        <v>32</v>
      </c>
      <c r="W32" s="58" t="s">
        <v>99</v>
      </c>
      <c r="X32" s="5">
        <f>IF(X31-X30&lt;0,0,X31-X30)</f>
        <v>0.16435861430200427</v>
      </c>
      <c r="Z32" s="70" t="s">
        <v>32</v>
      </c>
      <c r="AA32" s="58" t="s">
        <v>99</v>
      </c>
      <c r="AB32" s="5">
        <f>IF(AB31-AB30&lt;0,0,AB31-AB30)</f>
        <v>5.9444238671588545E-2</v>
      </c>
      <c r="AF32" s="70" t="s">
        <v>32</v>
      </c>
      <c r="AG32" s="58" t="s">
        <v>99</v>
      </c>
      <c r="AH32" s="101">
        <f>IF(AH31-AH30&lt;0,0,AH31-AH30)</f>
        <v>0</v>
      </c>
    </row>
    <row r="33" spans="2:37" ht="13.5" thickTop="1" x14ac:dyDescent="0.2">
      <c r="B33" s="1" t="s">
        <v>33</v>
      </c>
      <c r="C33" s="1" t="s">
        <v>100</v>
      </c>
      <c r="D33" s="6">
        <f>IF(D32=0,0,D19-(D29/D31))</f>
        <v>0</v>
      </c>
      <c r="F33" s="1" t="s">
        <v>33</v>
      </c>
      <c r="G33" s="1" t="s">
        <v>100</v>
      </c>
      <c r="H33" s="6">
        <f>IF(H32=0,0,H19-(H29/H31))</f>
        <v>0</v>
      </c>
      <c r="J33" s="1" t="s">
        <v>33</v>
      </c>
      <c r="K33" s="1" t="s">
        <v>100</v>
      </c>
      <c r="L33" s="6">
        <f>IF(L32=0,0,L19-(L29/L31))</f>
        <v>0</v>
      </c>
      <c r="N33" s="1" t="s">
        <v>33</v>
      </c>
      <c r="O33" s="1" t="s">
        <v>100</v>
      </c>
      <c r="P33" s="6">
        <f>IF(P32=0,0,P19-(P29/P31))</f>
        <v>0</v>
      </c>
      <c r="R33" s="1" t="s">
        <v>33</v>
      </c>
      <c r="S33" s="1" t="s">
        <v>100</v>
      </c>
      <c r="T33" s="6">
        <f>IF(T32=0,0,T19-(T29/T31))</f>
        <v>0</v>
      </c>
      <c r="V33" s="1" t="s">
        <v>33</v>
      </c>
      <c r="W33" s="1" t="s">
        <v>100</v>
      </c>
      <c r="X33" s="6">
        <f>IF(X32=0,0,X19-(X29/X31))</f>
        <v>136502.07110328763</v>
      </c>
      <c r="Z33" s="1" t="s">
        <v>33</v>
      </c>
      <c r="AA33" s="1" t="s">
        <v>100</v>
      </c>
      <c r="AB33" s="6">
        <f>IF(AB32=0,0,AB19-(AB29/AB31))</f>
        <v>1050029.4913395327</v>
      </c>
      <c r="AF33" s="1" t="s">
        <v>33</v>
      </c>
      <c r="AG33" s="1" t="s">
        <v>100</v>
      </c>
      <c r="AH33" s="6">
        <f>IF(AH32=0,0,AH19-(AH29/AH31))</f>
        <v>0</v>
      </c>
    </row>
    <row r="35" spans="2:37" ht="27.75" customHeight="1" x14ac:dyDescent="0.2">
      <c r="B35" s="56" t="s">
        <v>74</v>
      </c>
      <c r="C35" s="57"/>
      <c r="D35" s="57"/>
      <c r="E35" s="19"/>
      <c r="F35" s="56" t="s">
        <v>74</v>
      </c>
      <c r="G35" s="57"/>
      <c r="H35" s="57"/>
      <c r="J35" s="56" t="s">
        <v>74</v>
      </c>
      <c r="K35" s="57"/>
      <c r="L35" s="57"/>
      <c r="N35" s="56" t="s">
        <v>74</v>
      </c>
      <c r="O35" s="57"/>
      <c r="P35" s="57"/>
      <c r="R35" s="56" t="s">
        <v>74</v>
      </c>
      <c r="S35" s="57"/>
      <c r="T35" s="57"/>
      <c r="V35" s="56" t="s">
        <v>74</v>
      </c>
      <c r="W35" s="57"/>
      <c r="X35" s="57"/>
      <c r="Z35" s="56" t="s">
        <v>74</v>
      </c>
      <c r="AA35" s="57"/>
      <c r="AB35" s="57"/>
      <c r="AF35" s="56" t="s">
        <v>74</v>
      </c>
      <c r="AG35" s="57"/>
      <c r="AH35" s="57"/>
    </row>
    <row r="36" spans="2:37" ht="15" x14ac:dyDescent="0.25">
      <c r="B36" s="126" t="s">
        <v>130</v>
      </c>
      <c r="C36" s="127"/>
      <c r="D36" s="128"/>
      <c r="E36"/>
      <c r="F36" s="126" t="s">
        <v>130</v>
      </c>
      <c r="G36" s="127"/>
      <c r="H36" s="128"/>
      <c r="J36" s="126" t="s">
        <v>130</v>
      </c>
      <c r="K36" s="127"/>
      <c r="L36" s="128"/>
      <c r="N36" s="126" t="s">
        <v>130</v>
      </c>
      <c r="O36" s="127"/>
      <c r="P36" s="128"/>
      <c r="R36" s="126" t="s">
        <v>130</v>
      </c>
      <c r="S36" s="127"/>
      <c r="T36" s="128"/>
      <c r="V36" s="126" t="s">
        <v>130</v>
      </c>
      <c r="W36" s="127"/>
      <c r="X36" s="128"/>
      <c r="Z36" s="126" t="s">
        <v>130</v>
      </c>
      <c r="AA36" s="127"/>
      <c r="AB36" s="128"/>
      <c r="AF36" s="117" t="s">
        <v>130</v>
      </c>
      <c r="AG36" s="118"/>
      <c r="AH36" s="118"/>
      <c r="AI36" s="118"/>
      <c r="AJ36" s="118"/>
      <c r="AK36" s="119"/>
    </row>
    <row r="37" spans="2:37" ht="15" x14ac:dyDescent="0.25">
      <c r="B37" s="129"/>
      <c r="C37" s="130"/>
      <c r="D37" s="131"/>
      <c r="E37"/>
      <c r="F37" s="129"/>
      <c r="G37" s="130"/>
      <c r="H37" s="131"/>
      <c r="J37" s="129"/>
      <c r="K37" s="130"/>
      <c r="L37" s="131"/>
      <c r="N37" s="129"/>
      <c r="O37" s="130"/>
      <c r="P37" s="131"/>
      <c r="R37" s="129"/>
      <c r="S37" s="130"/>
      <c r="T37" s="131"/>
      <c r="V37" s="129"/>
      <c r="W37" s="130"/>
      <c r="X37" s="131"/>
      <c r="Z37" s="129"/>
      <c r="AA37" s="130"/>
      <c r="AB37" s="131"/>
      <c r="AF37" s="120"/>
      <c r="AG37" s="121"/>
      <c r="AH37" s="121"/>
      <c r="AI37" s="121"/>
      <c r="AJ37" s="121"/>
      <c r="AK37" s="122"/>
    </row>
    <row r="38" spans="2:37" ht="15" x14ac:dyDescent="0.25">
      <c r="B38" s="129"/>
      <c r="C38" s="130"/>
      <c r="D38" s="131"/>
      <c r="E38"/>
      <c r="F38" s="129"/>
      <c r="G38" s="130"/>
      <c r="H38" s="131"/>
      <c r="J38" s="129"/>
      <c r="K38" s="130"/>
      <c r="L38" s="131"/>
      <c r="N38" s="129"/>
      <c r="O38" s="130"/>
      <c r="P38" s="131"/>
      <c r="R38" s="129"/>
      <c r="S38" s="130"/>
      <c r="T38" s="131"/>
      <c r="V38" s="129"/>
      <c r="W38" s="130"/>
      <c r="X38" s="131"/>
      <c r="Z38" s="129"/>
      <c r="AA38" s="130"/>
      <c r="AB38" s="131"/>
      <c r="AF38" s="120"/>
      <c r="AG38" s="121"/>
      <c r="AH38" s="121"/>
      <c r="AI38" s="121"/>
      <c r="AJ38" s="121"/>
      <c r="AK38" s="122"/>
    </row>
    <row r="39" spans="2:37" ht="15" x14ac:dyDescent="0.25">
      <c r="B39" s="129"/>
      <c r="C39" s="130"/>
      <c r="D39" s="131"/>
      <c r="E39"/>
      <c r="F39" s="129"/>
      <c r="G39" s="130"/>
      <c r="H39" s="131"/>
      <c r="J39" s="129"/>
      <c r="K39" s="130"/>
      <c r="L39" s="131"/>
      <c r="N39" s="129"/>
      <c r="O39" s="130"/>
      <c r="P39" s="131"/>
      <c r="R39" s="129"/>
      <c r="S39" s="130"/>
      <c r="T39" s="131"/>
      <c r="V39" s="129"/>
      <c r="W39" s="130"/>
      <c r="X39" s="131"/>
      <c r="Z39" s="129"/>
      <c r="AA39" s="130"/>
      <c r="AB39" s="131"/>
      <c r="AF39" s="120"/>
      <c r="AG39" s="121"/>
      <c r="AH39" s="121"/>
      <c r="AI39" s="121"/>
      <c r="AJ39" s="121"/>
      <c r="AK39" s="122"/>
    </row>
    <row r="40" spans="2:37" ht="15" x14ac:dyDescent="0.25">
      <c r="B40" s="129"/>
      <c r="C40" s="130"/>
      <c r="D40" s="131"/>
      <c r="E40"/>
      <c r="F40" s="129"/>
      <c r="G40" s="130"/>
      <c r="H40" s="131"/>
      <c r="J40" s="129"/>
      <c r="K40" s="130"/>
      <c r="L40" s="131"/>
      <c r="N40" s="129"/>
      <c r="O40" s="130"/>
      <c r="P40" s="131"/>
      <c r="R40" s="129"/>
      <c r="S40" s="130"/>
      <c r="T40" s="131"/>
      <c r="V40" s="129"/>
      <c r="W40" s="130"/>
      <c r="X40" s="131"/>
      <c r="Z40" s="129"/>
      <c r="AA40" s="130"/>
      <c r="AB40" s="131"/>
      <c r="AF40" s="120"/>
      <c r="AG40" s="121"/>
      <c r="AH40" s="121"/>
      <c r="AI40" s="121"/>
      <c r="AJ40" s="121"/>
      <c r="AK40" s="122"/>
    </row>
    <row r="41" spans="2:37" ht="15" x14ac:dyDescent="0.25">
      <c r="B41" s="132"/>
      <c r="C41" s="133"/>
      <c r="D41" s="134"/>
      <c r="E41"/>
      <c r="F41" s="132"/>
      <c r="G41" s="133"/>
      <c r="H41" s="134"/>
      <c r="J41" s="132"/>
      <c r="K41" s="133"/>
      <c r="L41" s="134"/>
      <c r="N41" s="132"/>
      <c r="O41" s="133"/>
      <c r="P41" s="134"/>
      <c r="R41" s="132"/>
      <c r="S41" s="133"/>
      <c r="T41" s="134"/>
      <c r="V41" s="132"/>
      <c r="W41" s="133"/>
      <c r="X41" s="134"/>
      <c r="Z41" s="132"/>
      <c r="AA41" s="133"/>
      <c r="AB41" s="134"/>
      <c r="AF41" s="123"/>
      <c r="AG41" s="124"/>
      <c r="AH41" s="124"/>
      <c r="AI41" s="124"/>
      <c r="AJ41" s="124"/>
      <c r="AK41" s="125"/>
    </row>
  </sheetData>
  <mergeCells count="8">
    <mergeCell ref="AF36:AK41"/>
    <mergeCell ref="V36:X41"/>
    <mergeCell ref="Z36:AB41"/>
    <mergeCell ref="B36:D41"/>
    <mergeCell ref="F36:H41"/>
    <mergeCell ref="J36:L41"/>
    <mergeCell ref="N36:P41"/>
    <mergeCell ref="R36:T41"/>
  </mergeCells>
  <printOptions horizontalCentered="1"/>
  <pageMargins left="0.7" right="0.7" top="0.75" bottom="0.75" header="0.3" footer="0.3"/>
  <pageSetup scale="65" fitToWidth="3" orientation="landscape" r:id="rId1"/>
  <headerFooter>
    <oddHeader>&amp;L&amp;"-,Bold"State of Colorado
MCO Reporting Template&amp;R&amp;"-,Bold"CONFIDENTIAL</oddHeader>
    <oddFooter>&amp;L&amp;"-,Bold"&amp;A
Page &amp;P of &amp;N&amp;R&amp;G</oddFooter>
  </headerFooter>
  <colBreaks count="1" manualBreakCount="1">
    <brk id="24" min="1" max="40"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E10" sqref="E10"/>
    </sheetView>
  </sheetViews>
  <sheetFormatPr defaultRowHeight="15" x14ac:dyDescent="0.25"/>
  <cols>
    <col min="1" max="1" width="4.28515625" style="84" bestFit="1" customWidth="1"/>
    <col min="2" max="2" width="47.85546875" style="84" customWidth="1"/>
    <col min="3" max="3" width="14.5703125" style="84" customWidth="1"/>
    <col min="4" max="4" width="5.28515625" customWidth="1"/>
    <col min="5" max="5" width="26.28515625" customWidth="1"/>
    <col min="6" max="6" width="13.7109375" bestFit="1" customWidth="1"/>
  </cols>
  <sheetData>
    <row r="1" spans="1:8" x14ac:dyDescent="0.25">
      <c r="A1" s="135" t="s">
        <v>132</v>
      </c>
      <c r="B1" s="135"/>
      <c r="C1" s="135"/>
    </row>
    <row r="2" spans="1:8" x14ac:dyDescent="0.25">
      <c r="A2" s="136" t="s">
        <v>102</v>
      </c>
      <c r="B2" s="137"/>
      <c r="C2" s="138"/>
    </row>
    <row r="4" spans="1:8" x14ac:dyDescent="0.25">
      <c r="A4" s="94" t="s">
        <v>11</v>
      </c>
      <c r="B4" s="94" t="s">
        <v>103</v>
      </c>
      <c r="C4" s="94"/>
    </row>
    <row r="5" spans="1:8" x14ac:dyDescent="0.25">
      <c r="A5" s="85" t="s">
        <v>12</v>
      </c>
      <c r="B5" s="85" t="s">
        <v>104</v>
      </c>
      <c r="C5" s="95">
        <f>'Report 1. MLR Template'!AH8*'Report 1. MLR Template'!AH13</f>
        <v>79446647.049999997</v>
      </c>
      <c r="F5" s="93"/>
    </row>
    <row r="6" spans="1:8" x14ac:dyDescent="0.25">
      <c r="A6" s="85" t="s">
        <v>13</v>
      </c>
      <c r="B6" s="85" t="s">
        <v>105</v>
      </c>
      <c r="C6" s="99">
        <f>'Report 1. MLR Template'!AH20</f>
        <v>75574780.27164197</v>
      </c>
      <c r="F6" s="93"/>
    </row>
    <row r="7" spans="1:8" x14ac:dyDescent="0.25">
      <c r="A7" s="85" t="s">
        <v>14</v>
      </c>
      <c r="B7" s="85" t="s">
        <v>106</v>
      </c>
      <c r="C7" s="99">
        <f>'MCO Tax Calculation'!I9</f>
        <v>6053788.2719881777</v>
      </c>
      <c r="E7" s="83"/>
      <c r="F7" s="93"/>
    </row>
    <row r="8" spans="1:8" x14ac:dyDescent="0.25">
      <c r="A8" s="86" t="s">
        <v>15</v>
      </c>
      <c r="B8" s="86" t="s">
        <v>107</v>
      </c>
      <c r="C8" s="105">
        <f>C6+C7</f>
        <v>81628568.543630153</v>
      </c>
      <c r="F8" s="93"/>
    </row>
    <row r="9" spans="1:8" x14ac:dyDescent="0.25">
      <c r="A9" s="86" t="s">
        <v>16</v>
      </c>
      <c r="B9" s="86" t="s">
        <v>108</v>
      </c>
      <c r="C9" s="74">
        <f>C5-C8</f>
        <v>-2181921.4936301559</v>
      </c>
      <c r="F9" s="93"/>
    </row>
    <row r="10" spans="1:8" ht="15.75" thickBot="1" x14ac:dyDescent="0.3">
      <c r="A10" s="87" t="s">
        <v>17</v>
      </c>
      <c r="B10" s="87" t="s">
        <v>109</v>
      </c>
      <c r="C10" s="102">
        <f>C9/C5</f>
        <v>-2.7463984631811544E-2</v>
      </c>
      <c r="F10" s="93"/>
    </row>
    <row r="11" spans="1:8" ht="16.5" thickTop="1" x14ac:dyDescent="0.25">
      <c r="A11" s="88" t="s">
        <v>110</v>
      </c>
      <c r="B11" s="103" t="s">
        <v>111</v>
      </c>
      <c r="C11" s="13">
        <f>IF(C9/C5&lt;-0.05,-(1.05*C5-C8),0)</f>
        <v>0</v>
      </c>
    </row>
    <row r="12" spans="1:8" ht="15.75" x14ac:dyDescent="0.25">
      <c r="A12" s="89" t="s">
        <v>112</v>
      </c>
      <c r="B12" s="90" t="s">
        <v>113</v>
      </c>
      <c r="C12" s="96">
        <f>IF(AND(C9/C5&gt;-0.05,C9/C5&lt;-0.02),-(C10+0.02)*C5*0.5,IF(C9/C5&lt;-0.05,(0.98*C5-0.95*C5)*50%,0))</f>
        <v>296494.27631507796</v>
      </c>
      <c r="E12" s="93">
        <f>-(C10+0.02)*C5*0.5-C12</f>
        <v>0</v>
      </c>
      <c r="F12" s="81"/>
      <c r="H12" s="76"/>
    </row>
    <row r="13" spans="1:8" ht="15.75" x14ac:dyDescent="0.25">
      <c r="A13" s="89" t="s">
        <v>114</v>
      </c>
      <c r="B13" s="90" t="s">
        <v>115</v>
      </c>
      <c r="C13" s="96">
        <f>-(C5-1.02*C5)*0%</f>
        <v>0</v>
      </c>
      <c r="F13" s="80"/>
    </row>
    <row r="14" spans="1:8" x14ac:dyDescent="0.25">
      <c r="A14" s="91" t="s">
        <v>18</v>
      </c>
      <c r="B14" s="91" t="s">
        <v>116</v>
      </c>
      <c r="C14" s="75">
        <f>SUM(C11:C13)</f>
        <v>296494.27631507796</v>
      </c>
    </row>
    <row r="15" spans="1:8" x14ac:dyDescent="0.25">
      <c r="A15" s="92" t="s">
        <v>19</v>
      </c>
      <c r="B15" s="92" t="s">
        <v>117</v>
      </c>
      <c r="C15" s="96">
        <f>C5</f>
        <v>79446647.049999997</v>
      </c>
      <c r="E15" s="104"/>
    </row>
    <row r="16" spans="1:8" x14ac:dyDescent="0.25">
      <c r="A16" s="92" t="s">
        <v>20</v>
      </c>
      <c r="B16" s="92" t="s">
        <v>118</v>
      </c>
      <c r="C16" s="96">
        <f>C8-C14</f>
        <v>81332074.267315075</v>
      </c>
    </row>
    <row r="17" spans="1:3" x14ac:dyDescent="0.25">
      <c r="A17" s="90" t="s">
        <v>24</v>
      </c>
      <c r="B17" s="90" t="s">
        <v>119</v>
      </c>
      <c r="C17" s="96">
        <f>C9+C14</f>
        <v>-1885427.217315078</v>
      </c>
    </row>
    <row r="18" spans="1:3" x14ac:dyDescent="0.25">
      <c r="A18" s="90" t="s">
        <v>25</v>
      </c>
      <c r="B18" s="90" t="s">
        <v>120</v>
      </c>
      <c r="C18" s="97">
        <f>C17/C15</f>
        <v>-2.3731992315905774E-2</v>
      </c>
    </row>
  </sheetData>
  <mergeCells count="2">
    <mergeCell ref="A1:C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7"/>
  <sheetViews>
    <sheetView tabSelected="1" workbookViewId="0">
      <selection activeCell="D26" sqref="D26"/>
    </sheetView>
  </sheetViews>
  <sheetFormatPr defaultColWidth="8.7109375" defaultRowHeight="15" customHeight="1" x14ac:dyDescent="0.25"/>
  <cols>
    <col min="1" max="1" width="8.7109375" style="20" customWidth="1"/>
    <col min="2" max="10" width="10.7109375" style="20" customWidth="1"/>
    <col min="11" max="16384" width="8.7109375" style="20"/>
  </cols>
  <sheetData>
    <row r="2" spans="2:10" ht="15" customHeight="1" x14ac:dyDescent="0.25">
      <c r="B2" s="53" t="s">
        <v>38</v>
      </c>
      <c r="C2" s="15" t="str">
        <f>Overview!$C$11</f>
        <v>CCHA- Region 7</v>
      </c>
    </row>
    <row r="3" spans="2:10" ht="15" customHeight="1" x14ac:dyDescent="0.25">
      <c r="B3" s="53" t="s">
        <v>39</v>
      </c>
      <c r="C3" s="17" t="s">
        <v>50</v>
      </c>
    </row>
    <row r="4" spans="2:10" ht="15" customHeight="1" x14ac:dyDescent="0.25">
      <c r="B4" s="53" t="s">
        <v>42</v>
      </c>
      <c r="C4" s="17" t="str">
        <f>Overview!$C$13</f>
        <v>July 1, 2019 - June 30, 2020</v>
      </c>
    </row>
    <row r="6" spans="2:10" ht="15" customHeight="1" x14ac:dyDescent="0.25">
      <c r="B6" s="42" t="s">
        <v>61</v>
      </c>
      <c r="C6" s="19"/>
      <c r="D6" s="19"/>
      <c r="E6" s="19"/>
    </row>
    <row r="7" spans="2:10" ht="15" customHeight="1" x14ac:dyDescent="0.25">
      <c r="B7" s="39" t="s">
        <v>67</v>
      </c>
      <c r="C7" s="19"/>
      <c r="D7" s="19"/>
      <c r="E7" s="19"/>
    </row>
    <row r="8" spans="2:10" ht="15" customHeight="1" x14ac:dyDescent="0.25">
      <c r="B8" s="42" t="str">
        <f>"during the incurral time period of "&amp;Overview!$C$13&amp;"."</f>
        <v>during the incurral time period of July 1, 2019 - June 30, 2020.</v>
      </c>
      <c r="C8" s="19"/>
      <c r="D8" s="19"/>
      <c r="E8" s="19"/>
    </row>
    <row r="9" spans="2:10" ht="15" customHeight="1" x14ac:dyDescent="0.25">
      <c r="B9" s="19"/>
      <c r="C9" s="19"/>
      <c r="D9" s="19"/>
      <c r="E9" s="19"/>
    </row>
    <row r="11" spans="2:10" ht="15" customHeight="1" thickBot="1" x14ac:dyDescent="0.3">
      <c r="B11" s="17" t="s">
        <v>62</v>
      </c>
      <c r="C11" s="55" t="s">
        <v>141</v>
      </c>
      <c r="D11" s="55"/>
      <c r="E11" s="55"/>
      <c r="F11" s="55"/>
      <c r="G11" s="55"/>
      <c r="I11" s="139">
        <v>44228</v>
      </c>
      <c r="J11" s="55"/>
    </row>
    <row r="12" spans="2:10" ht="15" customHeight="1" x14ac:dyDescent="0.25">
      <c r="B12" s="19"/>
      <c r="C12" s="17" t="s">
        <v>63</v>
      </c>
      <c r="D12" s="19"/>
      <c r="E12" s="19"/>
      <c r="G12" s="19"/>
      <c r="I12" s="17" t="s">
        <v>64</v>
      </c>
    </row>
    <row r="13" spans="2:10" ht="15" customHeight="1" x14ac:dyDescent="0.25">
      <c r="B13" s="19"/>
      <c r="C13" s="19"/>
      <c r="D13" s="19"/>
      <c r="E13" s="19"/>
      <c r="G13" s="19"/>
      <c r="I13" s="19"/>
    </row>
    <row r="14" spans="2:10" ht="15" customHeight="1" x14ac:dyDescent="0.25">
      <c r="B14" s="19"/>
      <c r="C14" s="19"/>
      <c r="D14" s="19"/>
      <c r="E14" s="19"/>
      <c r="G14" s="19"/>
      <c r="I14" s="19"/>
    </row>
    <row r="15" spans="2:10" ht="15" customHeight="1" x14ac:dyDescent="0.25">
      <c r="B15" s="19"/>
    </row>
    <row r="16" spans="2:10" ht="15" customHeight="1" thickBot="1" x14ac:dyDescent="0.3">
      <c r="B16" s="19"/>
      <c r="C16" s="55"/>
      <c r="D16" s="55"/>
      <c r="E16" s="55"/>
      <c r="F16" s="55"/>
      <c r="G16" s="55"/>
      <c r="I16" s="55" t="s">
        <v>142</v>
      </c>
      <c r="J16" s="55"/>
    </row>
    <row r="17" spans="3:9" ht="15" customHeight="1" x14ac:dyDescent="0.25">
      <c r="C17" s="17" t="s">
        <v>65</v>
      </c>
      <c r="D17" s="19"/>
      <c r="E17" s="19"/>
      <c r="G17" s="19"/>
      <c r="I17" s="17" t="s">
        <v>66</v>
      </c>
    </row>
  </sheetData>
  <pageMargins left="0.7" right="0.7" top="0.75" bottom="0.75" header="0.3" footer="0.3"/>
  <pageSetup fitToHeight="0" orientation="landscape" r:id="rId1"/>
  <headerFooter>
    <oddHeader>&amp;L&amp;"-,Bold"State of Colorado
MCO Reporting Template&amp;R&amp;"-,Bold"CONFIDENTIAL</oddHeader>
    <oddFooter>&amp;L&amp;"-,Bold"&amp;A
Page &amp;P of &amp;N&amp;R&amp;G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1"/>
  <sheetViews>
    <sheetView topLeftCell="A2" zoomScaleNormal="100" zoomScaleSheetLayoutView="100" workbookViewId="0">
      <selection activeCell="B3" sqref="B3:N21"/>
    </sheetView>
  </sheetViews>
  <sheetFormatPr defaultColWidth="8.7109375" defaultRowHeight="15" customHeight="1" x14ac:dyDescent="0.25"/>
  <cols>
    <col min="1" max="16384" width="8.7109375" style="54"/>
  </cols>
  <sheetData>
    <row r="2" spans="2:14" ht="15" customHeight="1" x14ac:dyDescent="0.25">
      <c r="B2" s="59" t="s">
        <v>75</v>
      </c>
    </row>
    <row r="3" spans="2:14" ht="15" customHeight="1" x14ac:dyDescent="0.25">
      <c r="B3" s="126" t="s">
        <v>138</v>
      </c>
      <c r="C3" s="127"/>
      <c r="D3" s="127"/>
      <c r="E3" s="127"/>
      <c r="F3" s="127"/>
      <c r="G3" s="127"/>
      <c r="H3" s="127"/>
      <c r="I3" s="127"/>
      <c r="J3" s="127"/>
      <c r="K3" s="127"/>
      <c r="L3" s="127"/>
      <c r="M3" s="127"/>
      <c r="N3" s="128"/>
    </row>
    <row r="4" spans="2:14" ht="15" customHeight="1" x14ac:dyDescent="0.25">
      <c r="B4" s="129"/>
      <c r="C4" s="130"/>
      <c r="D4" s="130"/>
      <c r="E4" s="130"/>
      <c r="F4" s="130"/>
      <c r="G4" s="130"/>
      <c r="H4" s="130"/>
      <c r="I4" s="130"/>
      <c r="J4" s="130"/>
      <c r="K4" s="130"/>
      <c r="L4" s="130"/>
      <c r="M4" s="130"/>
      <c r="N4" s="131"/>
    </row>
    <row r="5" spans="2:14" ht="15" customHeight="1" x14ac:dyDescent="0.25">
      <c r="B5" s="129"/>
      <c r="C5" s="130"/>
      <c r="D5" s="130"/>
      <c r="E5" s="130"/>
      <c r="F5" s="130"/>
      <c r="G5" s="130"/>
      <c r="H5" s="130"/>
      <c r="I5" s="130"/>
      <c r="J5" s="130"/>
      <c r="K5" s="130"/>
      <c r="L5" s="130"/>
      <c r="M5" s="130"/>
      <c r="N5" s="131"/>
    </row>
    <row r="6" spans="2:14" ht="15" customHeight="1" x14ac:dyDescent="0.25">
      <c r="B6" s="129"/>
      <c r="C6" s="130"/>
      <c r="D6" s="130"/>
      <c r="E6" s="130"/>
      <c r="F6" s="130"/>
      <c r="G6" s="130"/>
      <c r="H6" s="130"/>
      <c r="I6" s="130"/>
      <c r="J6" s="130"/>
      <c r="K6" s="130"/>
      <c r="L6" s="130"/>
      <c r="M6" s="130"/>
      <c r="N6" s="131"/>
    </row>
    <row r="7" spans="2:14" ht="15" customHeight="1" x14ac:dyDescent="0.25">
      <c r="B7" s="129"/>
      <c r="C7" s="130"/>
      <c r="D7" s="130"/>
      <c r="E7" s="130"/>
      <c r="F7" s="130"/>
      <c r="G7" s="130"/>
      <c r="H7" s="130"/>
      <c r="I7" s="130"/>
      <c r="J7" s="130"/>
      <c r="K7" s="130"/>
      <c r="L7" s="130"/>
      <c r="M7" s="130"/>
      <c r="N7" s="131"/>
    </row>
    <row r="8" spans="2:14" ht="15" customHeight="1" x14ac:dyDescent="0.25">
      <c r="B8" s="129"/>
      <c r="C8" s="130"/>
      <c r="D8" s="130"/>
      <c r="E8" s="130"/>
      <c r="F8" s="130"/>
      <c r="G8" s="130"/>
      <c r="H8" s="130"/>
      <c r="I8" s="130"/>
      <c r="J8" s="130"/>
      <c r="K8" s="130"/>
      <c r="L8" s="130"/>
      <c r="M8" s="130"/>
      <c r="N8" s="131"/>
    </row>
    <row r="9" spans="2:14" ht="15" customHeight="1" x14ac:dyDescent="0.25">
      <c r="B9" s="129"/>
      <c r="C9" s="130"/>
      <c r="D9" s="130"/>
      <c r="E9" s="130"/>
      <c r="F9" s="130"/>
      <c r="G9" s="130"/>
      <c r="H9" s="130"/>
      <c r="I9" s="130"/>
      <c r="J9" s="130"/>
      <c r="K9" s="130"/>
      <c r="L9" s="130"/>
      <c r="M9" s="130"/>
      <c r="N9" s="131"/>
    </row>
    <row r="10" spans="2:14" ht="15" customHeight="1" x14ac:dyDescent="0.25">
      <c r="B10" s="129"/>
      <c r="C10" s="130"/>
      <c r="D10" s="130"/>
      <c r="E10" s="130"/>
      <c r="F10" s="130"/>
      <c r="G10" s="130"/>
      <c r="H10" s="130"/>
      <c r="I10" s="130"/>
      <c r="J10" s="130"/>
      <c r="K10" s="130"/>
      <c r="L10" s="130"/>
      <c r="M10" s="130"/>
      <c r="N10" s="131"/>
    </row>
    <row r="11" spans="2:14" ht="15" customHeight="1" x14ac:dyDescent="0.25">
      <c r="B11" s="129"/>
      <c r="C11" s="130"/>
      <c r="D11" s="130"/>
      <c r="E11" s="130"/>
      <c r="F11" s="130"/>
      <c r="G11" s="130"/>
      <c r="H11" s="130"/>
      <c r="I11" s="130"/>
      <c r="J11" s="130"/>
      <c r="K11" s="130"/>
      <c r="L11" s="130"/>
      <c r="M11" s="130"/>
      <c r="N11" s="131"/>
    </row>
    <row r="12" spans="2:14" ht="15" customHeight="1" x14ac:dyDescent="0.25">
      <c r="B12" s="129"/>
      <c r="C12" s="130"/>
      <c r="D12" s="130"/>
      <c r="E12" s="130"/>
      <c r="F12" s="130"/>
      <c r="G12" s="130"/>
      <c r="H12" s="130"/>
      <c r="I12" s="130"/>
      <c r="J12" s="130"/>
      <c r="K12" s="130"/>
      <c r="L12" s="130"/>
      <c r="M12" s="130"/>
      <c r="N12" s="131"/>
    </row>
    <row r="13" spans="2:14" ht="15" customHeight="1" x14ac:dyDescent="0.25">
      <c r="B13" s="129"/>
      <c r="C13" s="130"/>
      <c r="D13" s="130"/>
      <c r="E13" s="130"/>
      <c r="F13" s="130"/>
      <c r="G13" s="130"/>
      <c r="H13" s="130"/>
      <c r="I13" s="130"/>
      <c r="J13" s="130"/>
      <c r="K13" s="130"/>
      <c r="L13" s="130"/>
      <c r="M13" s="130"/>
      <c r="N13" s="131"/>
    </row>
    <row r="14" spans="2:14" ht="15" customHeight="1" x14ac:dyDescent="0.25">
      <c r="B14" s="129"/>
      <c r="C14" s="130"/>
      <c r="D14" s="130"/>
      <c r="E14" s="130"/>
      <c r="F14" s="130"/>
      <c r="G14" s="130"/>
      <c r="H14" s="130"/>
      <c r="I14" s="130"/>
      <c r="J14" s="130"/>
      <c r="K14" s="130"/>
      <c r="L14" s="130"/>
      <c r="M14" s="130"/>
      <c r="N14" s="131"/>
    </row>
    <row r="15" spans="2:14" ht="15" customHeight="1" x14ac:dyDescent="0.25">
      <c r="B15" s="129"/>
      <c r="C15" s="130"/>
      <c r="D15" s="130"/>
      <c r="E15" s="130"/>
      <c r="F15" s="130"/>
      <c r="G15" s="130"/>
      <c r="H15" s="130"/>
      <c r="I15" s="130"/>
      <c r="J15" s="130"/>
      <c r="K15" s="130"/>
      <c r="L15" s="130"/>
      <c r="M15" s="130"/>
      <c r="N15" s="131"/>
    </row>
    <row r="16" spans="2:14" ht="15" customHeight="1" x14ac:dyDescent="0.25">
      <c r="B16" s="129"/>
      <c r="C16" s="130"/>
      <c r="D16" s="130"/>
      <c r="E16" s="130"/>
      <c r="F16" s="130"/>
      <c r="G16" s="130"/>
      <c r="H16" s="130"/>
      <c r="I16" s="130"/>
      <c r="J16" s="130"/>
      <c r="K16" s="130"/>
      <c r="L16" s="130"/>
      <c r="M16" s="130"/>
      <c r="N16" s="131"/>
    </row>
    <row r="17" spans="2:14" ht="15" customHeight="1" x14ac:dyDescent="0.25">
      <c r="B17" s="129"/>
      <c r="C17" s="130"/>
      <c r="D17" s="130"/>
      <c r="E17" s="130"/>
      <c r="F17" s="130"/>
      <c r="G17" s="130"/>
      <c r="H17" s="130"/>
      <c r="I17" s="130"/>
      <c r="J17" s="130"/>
      <c r="K17" s="130"/>
      <c r="L17" s="130"/>
      <c r="M17" s="130"/>
      <c r="N17" s="131"/>
    </row>
    <row r="18" spans="2:14" ht="15" customHeight="1" x14ac:dyDescent="0.25">
      <c r="B18" s="129"/>
      <c r="C18" s="130"/>
      <c r="D18" s="130"/>
      <c r="E18" s="130"/>
      <c r="F18" s="130"/>
      <c r="G18" s="130"/>
      <c r="H18" s="130"/>
      <c r="I18" s="130"/>
      <c r="J18" s="130"/>
      <c r="K18" s="130"/>
      <c r="L18" s="130"/>
      <c r="M18" s="130"/>
      <c r="N18" s="131"/>
    </row>
    <row r="19" spans="2:14" ht="15" customHeight="1" x14ac:dyDescent="0.25">
      <c r="B19" s="129"/>
      <c r="C19" s="130"/>
      <c r="D19" s="130"/>
      <c r="E19" s="130"/>
      <c r="F19" s="130"/>
      <c r="G19" s="130"/>
      <c r="H19" s="130"/>
      <c r="I19" s="130"/>
      <c r="J19" s="130"/>
      <c r="K19" s="130"/>
      <c r="L19" s="130"/>
      <c r="M19" s="130"/>
      <c r="N19" s="131"/>
    </row>
    <row r="20" spans="2:14" ht="15" customHeight="1" x14ac:dyDescent="0.25">
      <c r="B20" s="129"/>
      <c r="C20" s="130"/>
      <c r="D20" s="130"/>
      <c r="E20" s="130"/>
      <c r="F20" s="130"/>
      <c r="G20" s="130"/>
      <c r="H20" s="130"/>
      <c r="I20" s="130"/>
      <c r="J20" s="130"/>
      <c r="K20" s="130"/>
      <c r="L20" s="130"/>
      <c r="M20" s="130"/>
      <c r="N20" s="131"/>
    </row>
    <row r="21" spans="2:14" ht="15" customHeight="1" x14ac:dyDescent="0.25">
      <c r="B21" s="132"/>
      <c r="C21" s="133"/>
      <c r="D21" s="133"/>
      <c r="E21" s="133"/>
      <c r="F21" s="133"/>
      <c r="G21" s="133"/>
      <c r="H21" s="133"/>
      <c r="I21" s="133"/>
      <c r="J21" s="133"/>
      <c r="K21" s="133"/>
      <c r="L21" s="133"/>
      <c r="M21" s="133"/>
      <c r="N21" s="134"/>
    </row>
    <row r="22" spans="2:14" ht="15" customHeight="1" x14ac:dyDescent="0.25">
      <c r="B22" s="65" t="s">
        <v>82</v>
      </c>
      <c r="C22" s="66"/>
      <c r="D22" s="66"/>
      <c r="E22" s="67"/>
      <c r="F22" s="67"/>
      <c r="G22" s="67"/>
      <c r="H22" s="67"/>
      <c r="I22" s="67"/>
      <c r="J22" s="67"/>
      <c r="K22" s="67"/>
      <c r="L22" s="67"/>
      <c r="M22" s="67"/>
      <c r="N22" s="68"/>
    </row>
    <row r="23" spans="2:14" ht="15" customHeight="1" x14ac:dyDescent="0.25">
      <c r="B23" s="126" t="s">
        <v>139</v>
      </c>
      <c r="C23" s="127"/>
      <c r="D23" s="127"/>
      <c r="E23" s="127"/>
      <c r="F23" s="127"/>
      <c r="G23" s="127"/>
      <c r="H23" s="127"/>
      <c r="I23" s="127"/>
      <c r="J23" s="127"/>
      <c r="K23" s="127"/>
      <c r="L23" s="127"/>
      <c r="M23" s="127"/>
      <c r="N23" s="128"/>
    </row>
    <row r="24" spans="2:14" ht="15" customHeight="1" x14ac:dyDescent="0.25">
      <c r="B24" s="129"/>
      <c r="C24" s="130"/>
      <c r="D24" s="130"/>
      <c r="E24" s="130"/>
      <c r="F24" s="130"/>
      <c r="G24" s="130"/>
      <c r="H24" s="130"/>
      <c r="I24" s="130"/>
      <c r="J24" s="130"/>
      <c r="K24" s="130"/>
      <c r="L24" s="130"/>
      <c r="M24" s="130"/>
      <c r="N24" s="131"/>
    </row>
    <row r="25" spans="2:14" ht="15" customHeight="1" x14ac:dyDescent="0.25">
      <c r="B25" s="129"/>
      <c r="C25" s="130"/>
      <c r="D25" s="130"/>
      <c r="E25" s="130"/>
      <c r="F25" s="130"/>
      <c r="G25" s="130"/>
      <c r="H25" s="130"/>
      <c r="I25" s="130"/>
      <c r="J25" s="130"/>
      <c r="K25" s="130"/>
      <c r="L25" s="130"/>
      <c r="M25" s="130"/>
      <c r="N25" s="131"/>
    </row>
    <row r="26" spans="2:14" ht="15" customHeight="1" x14ac:dyDescent="0.25">
      <c r="B26" s="129"/>
      <c r="C26" s="130"/>
      <c r="D26" s="130"/>
      <c r="E26" s="130"/>
      <c r="F26" s="130"/>
      <c r="G26" s="130"/>
      <c r="H26" s="130"/>
      <c r="I26" s="130"/>
      <c r="J26" s="130"/>
      <c r="K26" s="130"/>
      <c r="L26" s="130"/>
      <c r="M26" s="130"/>
      <c r="N26" s="131"/>
    </row>
    <row r="27" spans="2:14" ht="15" customHeight="1" x14ac:dyDescent="0.25">
      <c r="B27" s="129"/>
      <c r="C27" s="130"/>
      <c r="D27" s="130"/>
      <c r="E27" s="130"/>
      <c r="F27" s="130"/>
      <c r="G27" s="130"/>
      <c r="H27" s="130"/>
      <c r="I27" s="130"/>
      <c r="J27" s="130"/>
      <c r="K27" s="130"/>
      <c r="L27" s="130"/>
      <c r="M27" s="130"/>
      <c r="N27" s="131"/>
    </row>
    <row r="28" spans="2:14" ht="15" customHeight="1" x14ac:dyDescent="0.25">
      <c r="B28" s="129"/>
      <c r="C28" s="130"/>
      <c r="D28" s="130"/>
      <c r="E28" s="130"/>
      <c r="F28" s="130"/>
      <c r="G28" s="130"/>
      <c r="H28" s="130"/>
      <c r="I28" s="130"/>
      <c r="J28" s="130"/>
      <c r="K28" s="130"/>
      <c r="L28" s="130"/>
      <c r="M28" s="130"/>
      <c r="N28" s="131"/>
    </row>
    <row r="29" spans="2:14" ht="15" customHeight="1" x14ac:dyDescent="0.25">
      <c r="B29" s="129"/>
      <c r="C29" s="130"/>
      <c r="D29" s="130"/>
      <c r="E29" s="130"/>
      <c r="F29" s="130"/>
      <c r="G29" s="130"/>
      <c r="H29" s="130"/>
      <c r="I29" s="130"/>
      <c r="J29" s="130"/>
      <c r="K29" s="130"/>
      <c r="L29" s="130"/>
      <c r="M29" s="130"/>
      <c r="N29" s="131"/>
    </row>
    <row r="30" spans="2:14" ht="15" customHeight="1" x14ac:dyDescent="0.25">
      <c r="B30" s="129"/>
      <c r="C30" s="130"/>
      <c r="D30" s="130"/>
      <c r="E30" s="130"/>
      <c r="F30" s="130"/>
      <c r="G30" s="130"/>
      <c r="H30" s="130"/>
      <c r="I30" s="130"/>
      <c r="J30" s="130"/>
      <c r="K30" s="130"/>
      <c r="L30" s="130"/>
      <c r="M30" s="130"/>
      <c r="N30" s="131"/>
    </row>
    <row r="31" spans="2:14" ht="15" customHeight="1" x14ac:dyDescent="0.25">
      <c r="B31" s="129"/>
      <c r="C31" s="130"/>
      <c r="D31" s="130"/>
      <c r="E31" s="130"/>
      <c r="F31" s="130"/>
      <c r="G31" s="130"/>
      <c r="H31" s="130"/>
      <c r="I31" s="130"/>
      <c r="J31" s="130"/>
      <c r="K31" s="130"/>
      <c r="L31" s="130"/>
      <c r="M31" s="130"/>
      <c r="N31" s="131"/>
    </row>
    <row r="32" spans="2:14" ht="15" customHeight="1" x14ac:dyDescent="0.25">
      <c r="B32" s="129"/>
      <c r="C32" s="130"/>
      <c r="D32" s="130"/>
      <c r="E32" s="130"/>
      <c r="F32" s="130"/>
      <c r="G32" s="130"/>
      <c r="H32" s="130"/>
      <c r="I32" s="130"/>
      <c r="J32" s="130"/>
      <c r="K32" s="130"/>
      <c r="L32" s="130"/>
      <c r="M32" s="130"/>
      <c r="N32" s="131"/>
    </row>
    <row r="33" spans="2:14" ht="15" customHeight="1" x14ac:dyDescent="0.25">
      <c r="B33" s="129"/>
      <c r="C33" s="130"/>
      <c r="D33" s="130"/>
      <c r="E33" s="130"/>
      <c r="F33" s="130"/>
      <c r="G33" s="130"/>
      <c r="H33" s="130"/>
      <c r="I33" s="130"/>
      <c r="J33" s="130"/>
      <c r="K33" s="130"/>
      <c r="L33" s="130"/>
      <c r="M33" s="130"/>
      <c r="N33" s="131"/>
    </row>
    <row r="34" spans="2:14" ht="15" customHeight="1" x14ac:dyDescent="0.25">
      <c r="B34" s="129"/>
      <c r="C34" s="130"/>
      <c r="D34" s="130"/>
      <c r="E34" s="130"/>
      <c r="F34" s="130"/>
      <c r="G34" s="130"/>
      <c r="H34" s="130"/>
      <c r="I34" s="130"/>
      <c r="J34" s="130"/>
      <c r="K34" s="130"/>
      <c r="L34" s="130"/>
      <c r="M34" s="130"/>
      <c r="N34" s="131"/>
    </row>
    <row r="35" spans="2:14" ht="15" customHeight="1" x14ac:dyDescent="0.25">
      <c r="B35" s="129"/>
      <c r="C35" s="130"/>
      <c r="D35" s="130"/>
      <c r="E35" s="130"/>
      <c r="F35" s="130"/>
      <c r="G35" s="130"/>
      <c r="H35" s="130"/>
      <c r="I35" s="130"/>
      <c r="J35" s="130"/>
      <c r="K35" s="130"/>
      <c r="L35" s="130"/>
      <c r="M35" s="130"/>
      <c r="N35" s="131"/>
    </row>
    <row r="36" spans="2:14" ht="15" customHeight="1" x14ac:dyDescent="0.25">
      <c r="B36" s="129"/>
      <c r="C36" s="130"/>
      <c r="D36" s="130"/>
      <c r="E36" s="130"/>
      <c r="F36" s="130"/>
      <c r="G36" s="130"/>
      <c r="H36" s="130"/>
      <c r="I36" s="130"/>
      <c r="J36" s="130"/>
      <c r="K36" s="130"/>
      <c r="L36" s="130"/>
      <c r="M36" s="130"/>
      <c r="N36" s="131"/>
    </row>
    <row r="37" spans="2:14" ht="15" customHeight="1" x14ac:dyDescent="0.25">
      <c r="B37" s="129"/>
      <c r="C37" s="130"/>
      <c r="D37" s="130"/>
      <c r="E37" s="130"/>
      <c r="F37" s="130"/>
      <c r="G37" s="130"/>
      <c r="H37" s="130"/>
      <c r="I37" s="130"/>
      <c r="J37" s="130"/>
      <c r="K37" s="130"/>
      <c r="L37" s="130"/>
      <c r="M37" s="130"/>
      <c r="N37" s="131"/>
    </row>
    <row r="38" spans="2:14" ht="15" customHeight="1" x14ac:dyDescent="0.25">
      <c r="B38" s="129"/>
      <c r="C38" s="130"/>
      <c r="D38" s="130"/>
      <c r="E38" s="130"/>
      <c r="F38" s="130"/>
      <c r="G38" s="130"/>
      <c r="H38" s="130"/>
      <c r="I38" s="130"/>
      <c r="J38" s="130"/>
      <c r="K38" s="130"/>
      <c r="L38" s="130"/>
      <c r="M38" s="130"/>
      <c r="N38" s="131"/>
    </row>
    <row r="39" spans="2:14" ht="15" customHeight="1" x14ac:dyDescent="0.25">
      <c r="B39" s="129"/>
      <c r="C39" s="130"/>
      <c r="D39" s="130"/>
      <c r="E39" s="130"/>
      <c r="F39" s="130"/>
      <c r="G39" s="130"/>
      <c r="H39" s="130"/>
      <c r="I39" s="130"/>
      <c r="J39" s="130"/>
      <c r="K39" s="130"/>
      <c r="L39" s="130"/>
      <c r="M39" s="130"/>
      <c r="N39" s="131"/>
    </row>
    <row r="40" spans="2:14" ht="15" customHeight="1" x14ac:dyDescent="0.25">
      <c r="B40" s="129"/>
      <c r="C40" s="130"/>
      <c r="D40" s="130"/>
      <c r="E40" s="130"/>
      <c r="F40" s="130"/>
      <c r="G40" s="130"/>
      <c r="H40" s="130"/>
      <c r="I40" s="130"/>
      <c r="J40" s="130"/>
      <c r="K40" s="130"/>
      <c r="L40" s="130"/>
      <c r="M40" s="130"/>
      <c r="N40" s="131"/>
    </row>
    <row r="41" spans="2:14" ht="15" customHeight="1" x14ac:dyDescent="0.25">
      <c r="B41" s="132"/>
      <c r="C41" s="133"/>
      <c r="D41" s="133"/>
      <c r="E41" s="133"/>
      <c r="F41" s="133"/>
      <c r="G41" s="133"/>
      <c r="H41" s="133"/>
      <c r="I41" s="133"/>
      <c r="J41" s="133"/>
      <c r="K41" s="133"/>
      <c r="L41" s="133"/>
      <c r="M41" s="133"/>
      <c r="N41" s="134"/>
    </row>
  </sheetData>
  <mergeCells count="2">
    <mergeCell ref="B23:N41"/>
    <mergeCell ref="B3:N21"/>
  </mergeCells>
  <pageMargins left="0.7" right="0.7" top="0.75" bottom="0.75" header="0.3" footer="0.3"/>
  <pageSetup fitToHeight="0" orientation="landscape" r:id="rId1"/>
  <headerFooter>
    <oddHeader>&amp;L&amp;"-,Bold"State of Colorado
MCO Reporting Template&amp;R&amp;"-,Bold"CONFIDENTIAL</oddHeader>
    <oddFooter>&amp;L&amp;"-,Bold"&amp;A
Page &amp;P of &amp;N&amp;R&amp;G</oddFooter>
  </headerFooter>
  <rowBreaks count="1" manualBreakCount="1">
    <brk id="21" min="1" max="13"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6"/>
  <sheetViews>
    <sheetView workbookViewId="0">
      <selection activeCell="D26" sqref="D26"/>
    </sheetView>
  </sheetViews>
  <sheetFormatPr defaultColWidth="18.7109375" defaultRowHeight="15" x14ac:dyDescent="0.25"/>
  <cols>
    <col min="1" max="1" width="27" style="83" customWidth="1"/>
    <col min="2" max="16384" width="18.7109375" style="83"/>
  </cols>
  <sheetData>
    <row r="1" spans="1:11" x14ac:dyDescent="0.25">
      <c r="A1" s="83" t="s">
        <v>129</v>
      </c>
      <c r="B1" s="107">
        <f>'Report 1. MLR Template'!D13</f>
        <v>348348</v>
      </c>
      <c r="C1" s="107">
        <f>'Report 1. MLR Template'!H13</f>
        <v>779434</v>
      </c>
      <c r="D1" s="107">
        <f>'Report 1. MLR Template'!L13</f>
        <v>562848</v>
      </c>
      <c r="E1" s="107">
        <f>'Report 1. MLR Template'!P13</f>
        <v>103983</v>
      </c>
      <c r="F1" s="107">
        <f>'Report 1. MLR Template'!T13</f>
        <v>39437</v>
      </c>
      <c r="G1" s="107">
        <f>'Report 1. MLR Template'!X13</f>
        <v>50744</v>
      </c>
      <c r="H1" s="107">
        <f>'Report 1. MLR Template'!AB13</f>
        <v>160083</v>
      </c>
      <c r="I1" s="107">
        <f>SUM(B1:H1)</f>
        <v>2044877</v>
      </c>
      <c r="J1" s="112">
        <f>I1-'Report 1. MLR Template'!AH13</f>
        <v>0</v>
      </c>
    </row>
    <row r="2" spans="1:11" x14ac:dyDescent="0.25">
      <c r="B2" s="82"/>
    </row>
    <row r="3" spans="1:11" x14ac:dyDescent="0.25">
      <c r="A3" s="83" t="s">
        <v>121</v>
      </c>
    </row>
    <row r="4" spans="1:11" s="113" customFormat="1" ht="30" x14ac:dyDescent="0.25">
      <c r="B4" s="113" t="str">
        <f>'Report 1. MLR Template'!C4</f>
        <v>Non Expansion Parents</v>
      </c>
      <c r="C4" s="113" t="str">
        <f>'Report 1. MLR Template'!G4</f>
        <v>Children</v>
      </c>
      <c r="D4" s="113" t="str">
        <f>'Report 1. MLR Template'!K4</f>
        <v>AwDC</v>
      </c>
      <c r="E4" s="113" t="str">
        <f>'Report 1. MLR Template'!O4</f>
        <v>Expansion Parents</v>
      </c>
      <c r="F4" s="113" t="str">
        <f>'Report 1. MLR Template'!S4</f>
        <v>Foster Care</v>
      </c>
      <c r="G4" s="113" t="str">
        <f>'Report 1. MLR Template'!W4</f>
        <v>Elderly</v>
      </c>
      <c r="H4" s="113" t="str">
        <f>'Report 1. MLR Template'!AA4</f>
        <v>Disabled</v>
      </c>
      <c r="I4" s="113" t="str">
        <f>'Report 1. MLR Template'!AG4</f>
        <v>Total Region 7</v>
      </c>
    </row>
    <row r="5" spans="1:11" x14ac:dyDescent="0.25">
      <c r="A5" s="83" t="s">
        <v>122</v>
      </c>
      <c r="B5" s="114">
        <f>('Report 1. MLR Template'!D8*B1)+'Report 1. MLR Template'!D18</f>
        <v>8825116.3291757517</v>
      </c>
      <c r="C5" s="114">
        <f>('Report 1. MLR Template'!H8*C1)+'Report 1. MLR Template'!H18</f>
        <v>22390652.129418388</v>
      </c>
      <c r="D5" s="114">
        <f>('Report 1. MLR Template'!L8*D1)+'Report 1. MLR Template'!L18</f>
        <v>24089405.933686018</v>
      </c>
      <c r="E5" s="114">
        <f>('Report 1. MLR Template'!P8*E1)++'Report 1. MLR Template'!P18</f>
        <v>2173005.5474204244</v>
      </c>
      <c r="F5" s="114">
        <f>('Report 1. MLR Template'!T8*F1)+'Report 1. MLR Template'!T18</f>
        <v>5690225.6710133413</v>
      </c>
      <c r="G5" s="114">
        <f>('Report 1. MLR Template'!X8*G1)+'Report 1. MLR Template'!X18</f>
        <v>705936.59438256547</v>
      </c>
      <c r="H5" s="114">
        <f>('Report 1. MLR Template'!AB8*H1)++'Report 1. MLR Template'!AB18</f>
        <v>15868799.12121859</v>
      </c>
      <c r="I5" s="114">
        <f>SUM(B5:H5)</f>
        <v>79743141.32631509</v>
      </c>
      <c r="J5" s="107">
        <f>I5-'Report 1. MLR Template'!AH19</f>
        <v>-467286.5867625922</v>
      </c>
      <c r="K5" s="83" t="s">
        <v>134</v>
      </c>
    </row>
    <row r="6" spans="1:11" x14ac:dyDescent="0.25">
      <c r="B6" s="93"/>
      <c r="C6" s="93"/>
      <c r="D6" s="93"/>
      <c r="E6" s="93"/>
      <c r="F6" s="93"/>
      <c r="G6" s="93"/>
      <c r="H6" s="93"/>
      <c r="I6" s="93"/>
      <c r="J6" s="107"/>
    </row>
    <row r="7" spans="1:11" x14ac:dyDescent="0.25">
      <c r="A7" s="83" t="s">
        <v>123</v>
      </c>
      <c r="B7" s="106">
        <f>'Report 1. MLR Template'!$D$29-'Report 1. MLR Template'!$D$26-'Report 1. MLR Template'!$D$25</f>
        <v>10180195.143318156</v>
      </c>
      <c r="C7" s="106">
        <f>'Report 1. MLR Template'!$H$29-'Report 1. MLR Template'!$H$26-'Report 1. MLR Template'!$H$25</f>
        <v>21831539.386150818</v>
      </c>
      <c r="D7" s="106">
        <f>'Report 1. MLR Template'!$L$29-'Report 1. MLR Template'!$L$26-'Report 1. MLR Template'!$L$25</f>
        <v>24380760.027981181</v>
      </c>
      <c r="E7" s="106">
        <f>'Report 1. MLR Template'!$P$29-'Report 1. MLR Template'!$P$26-'Report 1. MLR Template'!$P$25</f>
        <v>1910018.9321776223</v>
      </c>
      <c r="F7" s="106">
        <f>'Report 1. MLR Template'!$T$29-'Report 1. MLR Template'!$T$26-'Report 1. MLR Template'!$T$25</f>
        <v>5600173.0132136494</v>
      </c>
      <c r="G7" s="106">
        <f>'Report 1. MLR Template'!$X$29-'Report 1. MLR Template'!$X$26-'Report 1. MLR Template'!$X$25</f>
        <v>454984.16678051255</v>
      </c>
      <c r="H7" s="106">
        <f>'Report 1. MLR Template'!$AB$29-'Report 1. MLR Template'!$AB$26-'Report 1. MLR Template'!$AB$25</f>
        <v>11217109.602020033</v>
      </c>
      <c r="I7" s="114">
        <f>SUM(B7:H7)</f>
        <v>75574780.27164197</v>
      </c>
      <c r="J7" s="107">
        <f>I7-'Report 1. MLR Template'!AH20</f>
        <v>0</v>
      </c>
    </row>
    <row r="8" spans="1:11" x14ac:dyDescent="0.25">
      <c r="B8" s="93"/>
      <c r="G8" s="82"/>
      <c r="H8" s="82"/>
      <c r="J8" s="107"/>
    </row>
    <row r="9" spans="1:11" x14ac:dyDescent="0.25">
      <c r="A9" s="83" t="s">
        <v>135</v>
      </c>
      <c r="B9" s="80">
        <v>669968.41162645852</v>
      </c>
      <c r="C9" s="80">
        <v>1699810.9807157735</v>
      </c>
      <c r="D9" s="80">
        <v>1828773.7439857603</v>
      </c>
      <c r="E9" s="80">
        <v>164966.10591383761</v>
      </c>
      <c r="F9" s="80">
        <v>431979.73968927469</v>
      </c>
      <c r="G9" s="80">
        <v>53591.952922353383</v>
      </c>
      <c r="H9" s="80">
        <v>1204697.3371347198</v>
      </c>
      <c r="I9" s="93">
        <v>6053788.2719881777</v>
      </c>
      <c r="J9" s="107">
        <f>I9-SUM(B9:H9)</f>
        <v>0</v>
      </c>
    </row>
    <row r="10" spans="1:11" x14ac:dyDescent="0.25">
      <c r="J10" s="107"/>
    </row>
    <row r="11" spans="1:11" x14ac:dyDescent="0.25">
      <c r="A11" s="83" t="s">
        <v>121</v>
      </c>
      <c r="B11" s="78">
        <f>B5-B7-B9</f>
        <v>-2025047.2257688628</v>
      </c>
      <c r="C11" s="78">
        <f t="shared" ref="C11:I11" si="0">C5-C7-C9</f>
        <v>-1140698.2374482038</v>
      </c>
      <c r="D11" s="78">
        <f t="shared" si="0"/>
        <v>-2120127.8382809227</v>
      </c>
      <c r="E11" s="78">
        <f t="shared" si="0"/>
        <v>98020.509328964457</v>
      </c>
      <c r="F11" s="78">
        <f t="shared" si="0"/>
        <v>-341927.0818895828</v>
      </c>
      <c r="G11" s="78">
        <f t="shared" si="0"/>
        <v>197360.47467969955</v>
      </c>
      <c r="H11" s="78">
        <f t="shared" si="0"/>
        <v>3446992.1820638375</v>
      </c>
      <c r="I11" s="78">
        <f t="shared" si="0"/>
        <v>-1885427.2173150573</v>
      </c>
      <c r="J11" s="107">
        <f>I11-SUM(B11:H11)</f>
        <v>1.3969838619232178E-8</v>
      </c>
    </row>
    <row r="12" spans="1:11" x14ac:dyDescent="0.25">
      <c r="J12" s="93"/>
    </row>
    <row r="13" spans="1:11" x14ac:dyDescent="0.25">
      <c r="A13" s="83" t="s">
        <v>124</v>
      </c>
      <c r="B13" s="77">
        <v>0.21028164756576478</v>
      </c>
      <c r="C13" s="77">
        <v>0.21028164756576478</v>
      </c>
      <c r="D13" s="77">
        <v>0.21028164756576478</v>
      </c>
      <c r="E13" s="77">
        <v>0.21028164756576478</v>
      </c>
      <c r="F13" s="77">
        <v>0.21028164756576478</v>
      </c>
      <c r="G13" s="77">
        <v>0.21028164756576478</v>
      </c>
      <c r="H13" s="77">
        <v>0.21028164756576478</v>
      </c>
      <c r="I13" s="77">
        <v>0.21028164756576478</v>
      </c>
      <c r="J13" s="93"/>
    </row>
    <row r="14" spans="1:11" x14ac:dyDescent="0.25">
      <c r="A14" s="83" t="s">
        <v>125</v>
      </c>
      <c r="B14" s="77">
        <v>3.7559575087237285E-2</v>
      </c>
      <c r="C14" s="77">
        <v>3.7559575087237285E-2</v>
      </c>
      <c r="D14" s="77">
        <v>3.7559575087237285E-2</v>
      </c>
      <c r="E14" s="77">
        <v>3.7559575087237285E-2</v>
      </c>
      <c r="F14" s="77">
        <v>3.7559575087237285E-2</v>
      </c>
      <c r="G14" s="77">
        <v>3.7559575087237285E-2</v>
      </c>
      <c r="H14" s="77">
        <v>3.7559575087237285E-2</v>
      </c>
      <c r="I14" s="77">
        <v>3.7559575087237285E-2</v>
      </c>
      <c r="J14" s="93"/>
    </row>
    <row r="15" spans="1:11" x14ac:dyDescent="0.25">
      <c r="J15" s="93"/>
    </row>
    <row r="16" spans="1:11" x14ac:dyDescent="0.25">
      <c r="A16" s="83" t="s">
        <v>126</v>
      </c>
      <c r="B16" s="93">
        <f>B11*B13</f>
        <v>-425830.2670331577</v>
      </c>
      <c r="C16" s="93">
        <f t="shared" ref="C16:I16" si="1">C11*C13</f>
        <v>-239867.90474597228</v>
      </c>
      <c r="D16" s="93">
        <f t="shared" si="1"/>
        <v>-445823.97488375573</v>
      </c>
      <c r="E16" s="93">
        <f t="shared" si="1"/>
        <v>20611.914196930062</v>
      </c>
      <c r="F16" s="93">
        <f t="shared" si="1"/>
        <v>-71900.990127095647</v>
      </c>
      <c r="G16" s="93">
        <f t="shared" si="1"/>
        <v>41501.285780008628</v>
      </c>
      <c r="H16" s="93">
        <f t="shared" si="1"/>
        <v>724839.19519069442</v>
      </c>
      <c r="I16" s="93">
        <f t="shared" si="1"/>
        <v>-396470.74162234546</v>
      </c>
      <c r="J16" s="93"/>
    </row>
    <row r="17" spans="1:9" x14ac:dyDescent="0.25">
      <c r="A17" s="83" t="s">
        <v>127</v>
      </c>
      <c r="B17" s="79">
        <f>B11*B14</f>
        <v>-76059.913331467149</v>
      </c>
      <c r="C17" s="79">
        <f t="shared" ref="C17:I17" si="2">C11*C14</f>
        <v>-42844.141101315035</v>
      </c>
      <c r="D17" s="79">
        <f t="shared" si="2"/>
        <v>-79631.100736454391</v>
      </c>
      <c r="E17" s="79">
        <f t="shared" si="2"/>
        <v>3681.6086802304831</v>
      </c>
      <c r="F17" s="79">
        <f t="shared" si="2"/>
        <v>-12842.635906591717</v>
      </c>
      <c r="G17" s="79">
        <f t="shared" si="2"/>
        <v>7412.7755679849679</v>
      </c>
      <c r="H17" s="79">
        <f t="shared" si="2"/>
        <v>129467.56168734661</v>
      </c>
      <c r="I17" s="79">
        <f t="shared" si="2"/>
        <v>-70815.845140265737</v>
      </c>
    </row>
    <row r="18" spans="1:9" x14ac:dyDescent="0.25">
      <c r="A18" s="83" t="s">
        <v>128</v>
      </c>
      <c r="B18" s="93">
        <f>SUM(B16:B17)</f>
        <v>-501890.18036462483</v>
      </c>
      <c r="C18" s="93">
        <f t="shared" ref="C18:I18" si="3">SUM(C16:C17)</f>
        <v>-282712.04584728729</v>
      </c>
      <c r="D18" s="93">
        <f t="shared" si="3"/>
        <v>-525455.07562021015</v>
      </c>
      <c r="E18" s="93">
        <f t="shared" si="3"/>
        <v>24293.522877160543</v>
      </c>
      <c r="F18" s="93">
        <f t="shared" si="3"/>
        <v>-84743.626033687367</v>
      </c>
      <c r="G18" s="93">
        <f t="shared" si="3"/>
        <v>48914.061347993593</v>
      </c>
      <c r="H18" s="93">
        <f t="shared" si="3"/>
        <v>854306.75687804096</v>
      </c>
      <c r="I18" s="93">
        <f t="shared" si="3"/>
        <v>-467286.58676261117</v>
      </c>
    </row>
    <row r="20" spans="1:9" x14ac:dyDescent="0.25">
      <c r="A20" s="83" t="s">
        <v>136</v>
      </c>
      <c r="B20" s="115">
        <f>B18/B1</f>
        <v>-1.4407723895777349</v>
      </c>
      <c r="C20" s="115">
        <f t="shared" ref="C20:I20" si="4">C18/C1</f>
        <v>-0.36271454138167863</v>
      </c>
      <c r="D20" s="115">
        <f t="shared" si="4"/>
        <v>-0.93356479124063718</v>
      </c>
      <c r="E20" s="115">
        <f t="shared" si="4"/>
        <v>0.23362975560582541</v>
      </c>
      <c r="F20" s="115">
        <f t="shared" si="4"/>
        <v>-2.1488355106546484</v>
      </c>
      <c r="G20" s="115">
        <f t="shared" si="4"/>
        <v>0.96393783201942285</v>
      </c>
      <c r="H20" s="115">
        <f t="shared" si="4"/>
        <v>5.3366488438999831</v>
      </c>
      <c r="I20" s="115">
        <f t="shared" si="4"/>
        <v>-0.22851574288458973</v>
      </c>
    </row>
    <row r="21" spans="1:9" s="116" customFormat="1" x14ac:dyDescent="0.25">
      <c r="A21" s="116" t="s">
        <v>137</v>
      </c>
      <c r="B21" s="115">
        <v>-1.4407723895777349</v>
      </c>
      <c r="C21" s="115">
        <v>-0.36271454138167863</v>
      </c>
      <c r="D21" s="115">
        <v>-0.93356479124063718</v>
      </c>
      <c r="E21" s="115">
        <v>0.23362975560582541</v>
      </c>
      <c r="F21" s="115">
        <v>-2.1488355106546484</v>
      </c>
      <c r="G21" s="115">
        <v>0.96393783201942285</v>
      </c>
      <c r="H21" s="115">
        <v>5.3366488438999831</v>
      </c>
      <c r="I21" s="115">
        <v>-0.22851574288458973</v>
      </c>
    </row>
    <row r="22" spans="1:9" x14ac:dyDescent="0.25">
      <c r="B22" s="93">
        <f>B20-B21</f>
        <v>0</v>
      </c>
      <c r="C22" s="93">
        <f t="shared" ref="C22:I22" si="5">C20-C21</f>
        <v>0</v>
      </c>
      <c r="D22" s="93">
        <f t="shared" si="5"/>
        <v>0</v>
      </c>
      <c r="E22" s="93">
        <f t="shared" si="5"/>
        <v>0</v>
      </c>
      <c r="F22" s="93">
        <f t="shared" si="5"/>
        <v>0</v>
      </c>
      <c r="G22" s="93">
        <f t="shared" si="5"/>
        <v>0</v>
      </c>
      <c r="H22" s="93">
        <f t="shared" si="5"/>
        <v>0</v>
      </c>
      <c r="I22" s="93">
        <f t="shared" si="5"/>
        <v>0</v>
      </c>
    </row>
    <row r="25" spans="1:9" x14ac:dyDescent="0.25">
      <c r="B25" s="104"/>
      <c r="C25" s="104"/>
      <c r="D25" s="104"/>
      <c r="E25" s="104"/>
      <c r="F25" s="104"/>
      <c r="G25" s="104"/>
      <c r="H25" s="104"/>
      <c r="I25" s="104"/>
    </row>
    <row r="26" spans="1:9" x14ac:dyDescent="0.25">
      <c r="B26" s="104"/>
      <c r="C26" s="104"/>
      <c r="D26" s="104"/>
      <c r="E26" s="104"/>
      <c r="F26" s="104"/>
      <c r="G26" s="104"/>
      <c r="H26" s="104"/>
      <c r="I26" s="104"/>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Overview</vt:lpstr>
      <vt:lpstr>Report 1. MLR Template</vt:lpstr>
      <vt:lpstr>Risk Corridor Template</vt:lpstr>
      <vt:lpstr>Report 2. Certification</vt:lpstr>
      <vt:lpstr>MCO Scratch Sheet</vt:lpstr>
      <vt:lpstr>MCO Tax Calculation</vt:lpstr>
      <vt:lpstr>'MCO Scratch Sheet'!Print_Area</vt:lpstr>
      <vt:lpstr>Overview!Print_Area</vt:lpstr>
      <vt:lpstr>'Report 1. MLR Template'!Print_Area</vt:lpstr>
      <vt:lpstr>'Report 2.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Anthem Associate</cp:lastModifiedBy>
  <cp:lastPrinted>2016-10-21T16:30:35Z</cp:lastPrinted>
  <dcterms:created xsi:type="dcterms:W3CDTF">2015-11-05T21:44:37Z</dcterms:created>
  <dcterms:modified xsi:type="dcterms:W3CDTF">2021-02-01T21:52:15Z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