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L:\ACCT\HCPF Rate Documents\RAE\Behavioral Health\MLR\SFY 2022\Submission\"/>
    </mc:Choice>
  </mc:AlternateContent>
  <xr:revisionPtr revIDLastSave="0" documentId="13_ncr:1_{2B927003-420B-4C1A-98F8-B63030D501BD}" xr6:coauthVersionLast="47" xr6:coauthVersionMax="47" xr10:uidLastSave="{00000000-0000-0000-0000-000000000000}"/>
  <bookViews>
    <workbookView xWindow="28680" yWindow="-1680" windowWidth="29040" windowHeight="16440" xr2:uid="{00000000-000D-0000-FFFF-FFFF00000000}"/>
  </bookViews>
  <sheets>
    <sheet name="Overview" sheetId="2" r:id="rId1"/>
    <sheet name="Report 1. MLR Data" sheetId="1" r:id="rId2"/>
    <sheet name="Report 2. SUD RC Data" sheetId="8" r:id="rId3"/>
    <sheet name="Report 3. SUD Risk Corridor" sheetId="11" r:id="rId4"/>
    <sheet name="Report 4. MLR Calculation" sheetId="6" r:id="rId5"/>
    <sheet name="Report 5. Certification" sheetId="4" r:id="rId6"/>
    <sheet name="Report 6. QI Support" sheetId="12" r:id="rId7"/>
    <sheet name="RAE Scratch Sheet" sheetId="5" r:id="rId8"/>
  </sheets>
  <externalReferences>
    <externalReference r:id="rId9"/>
  </externalReferences>
  <definedNames>
    <definedName name="_xlnm.Print_Area" localSheetId="0">Overview!$B$2:$G$51</definedName>
    <definedName name="_xlnm.Print_Area" localSheetId="7">'RAE Scratch Sheet'!$B$2:$N$41</definedName>
    <definedName name="_xlnm.Print_Area" localSheetId="1">'Report 1. MLR Data'!$B$2:$K$41</definedName>
    <definedName name="_xlnm.Print_Area" localSheetId="2">'Report 2. SUD RC Data'!$B$2:$P$94</definedName>
    <definedName name="_xlnm.Print_Area" localSheetId="3">'Report 3. SUD Risk Corridor'!$B$2:$J$64</definedName>
    <definedName name="_xlnm.Print_Area" localSheetId="4">'Report 4. MLR Calculation'!$B$2:$D$17</definedName>
    <definedName name="_xlnm.Print_Area" localSheetId="5">'Report 5. Certification'!$B$2:$J$18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11" l="1"/>
  <c r="J32" i="1"/>
  <c r="I32" i="1"/>
  <c r="H32" i="1"/>
  <c r="G32" i="1"/>
  <c r="F32" i="1"/>
  <c r="E32" i="1"/>
  <c r="D32" i="1"/>
  <c r="H18" i="11" l="1"/>
  <c r="G18" i="11"/>
  <c r="F18" i="11"/>
  <c r="E18" i="11"/>
  <c r="D18" i="11"/>
  <c r="H17" i="11"/>
  <c r="G17" i="11"/>
  <c r="F17" i="11"/>
  <c r="E17" i="11"/>
  <c r="D17" i="11"/>
  <c r="H16" i="11"/>
  <c r="G16" i="11"/>
  <c r="F16" i="11"/>
  <c r="E16" i="11"/>
  <c r="D16" i="11"/>
  <c r="H11" i="11"/>
  <c r="G11" i="11"/>
  <c r="F11" i="11"/>
  <c r="E11" i="11"/>
  <c r="D11" i="11"/>
  <c r="H10" i="11"/>
  <c r="G10" i="11"/>
  <c r="F10" i="11"/>
  <c r="E10" i="11"/>
  <c r="D10" i="11"/>
  <c r="H9" i="11"/>
  <c r="G9" i="11"/>
  <c r="F9" i="11"/>
  <c r="E9" i="11"/>
  <c r="D9" i="11"/>
  <c r="P59" i="8"/>
  <c r="O59" i="8"/>
  <c r="N59" i="8"/>
  <c r="M59" i="8"/>
  <c r="L59" i="8"/>
  <c r="H59" i="8"/>
  <c r="G59" i="8"/>
  <c r="F59" i="8"/>
  <c r="E59" i="8"/>
  <c r="D59" i="8"/>
  <c r="J55" i="8"/>
  <c r="J13" i="8"/>
  <c r="P52" i="8"/>
  <c r="O52" i="8"/>
  <c r="N52" i="8"/>
  <c r="M52" i="8"/>
  <c r="L52" i="8"/>
  <c r="H52" i="8"/>
  <c r="G52" i="8"/>
  <c r="F52" i="8"/>
  <c r="E52" i="8"/>
  <c r="D52" i="8"/>
  <c r="J48" i="8"/>
  <c r="P45" i="8"/>
  <c r="O45" i="8"/>
  <c r="N45" i="8"/>
  <c r="M45" i="8"/>
  <c r="L45" i="8"/>
  <c r="H45" i="8"/>
  <c r="G45" i="8"/>
  <c r="F45" i="8"/>
  <c r="E45" i="8"/>
  <c r="D45" i="8"/>
  <c r="J41" i="8"/>
  <c r="P38" i="8"/>
  <c r="O38" i="8"/>
  <c r="N38" i="8"/>
  <c r="M38" i="8"/>
  <c r="L38" i="8"/>
  <c r="H38" i="8"/>
  <c r="G38" i="8"/>
  <c r="F38" i="8"/>
  <c r="E38" i="8"/>
  <c r="D38" i="8"/>
  <c r="J34" i="8"/>
  <c r="P31" i="8"/>
  <c r="O31" i="8"/>
  <c r="N31" i="8"/>
  <c r="M31" i="8"/>
  <c r="L31" i="8"/>
  <c r="H31" i="8"/>
  <c r="G31" i="8"/>
  <c r="F31" i="8"/>
  <c r="E31" i="8"/>
  <c r="D31" i="8"/>
  <c r="J27" i="8"/>
  <c r="P24" i="8"/>
  <c r="O24" i="8"/>
  <c r="N24" i="8"/>
  <c r="M24" i="8"/>
  <c r="L24" i="8"/>
  <c r="H24" i="8"/>
  <c r="G24" i="8"/>
  <c r="F24" i="8"/>
  <c r="E24" i="8"/>
  <c r="D24" i="8"/>
  <c r="J20" i="8"/>
  <c r="P17" i="8"/>
  <c r="O17" i="8"/>
  <c r="N17" i="8"/>
  <c r="M17" i="8"/>
  <c r="L17" i="8"/>
  <c r="H17" i="8"/>
  <c r="G17" i="8"/>
  <c r="F17" i="8"/>
  <c r="E17" i="8"/>
  <c r="D17" i="8"/>
  <c r="J28" i="1"/>
  <c r="I28" i="1"/>
  <c r="H28" i="1"/>
  <c r="G28" i="1"/>
  <c r="F28" i="1"/>
  <c r="E28" i="1"/>
  <c r="D28" i="1"/>
  <c r="K24" i="1"/>
  <c r="K23" i="1"/>
  <c r="C3" i="4" l="1"/>
  <c r="C3" i="6"/>
  <c r="C3" i="11"/>
  <c r="C3" i="8"/>
  <c r="C3" i="1"/>
  <c r="C5" i="11"/>
  <c r="C5" i="8"/>
  <c r="H25" i="11" l="1"/>
  <c r="G25" i="11"/>
  <c r="F25" i="11"/>
  <c r="E25" i="11"/>
  <c r="D25" i="11"/>
  <c r="H23" i="11"/>
  <c r="G23" i="11"/>
  <c r="F23" i="11"/>
  <c r="E23" i="11"/>
  <c r="B15" i="11"/>
  <c r="B22" i="11" s="1"/>
  <c r="C2" i="11"/>
  <c r="J90" i="8"/>
  <c r="J83" i="8"/>
  <c r="J76" i="8"/>
  <c r="J69" i="8"/>
  <c r="J62" i="8"/>
  <c r="P94" i="8"/>
  <c r="O94" i="8"/>
  <c r="N94" i="8"/>
  <c r="M94" i="8"/>
  <c r="L94" i="8"/>
  <c r="H94" i="8"/>
  <c r="G94" i="8"/>
  <c r="F94" i="8"/>
  <c r="E94" i="8"/>
  <c r="D94" i="8"/>
  <c r="P87" i="8"/>
  <c r="O87" i="8"/>
  <c r="N87" i="8"/>
  <c r="M87" i="8"/>
  <c r="L87" i="8"/>
  <c r="H87" i="8"/>
  <c r="G87" i="8"/>
  <c r="F87" i="8"/>
  <c r="E87" i="8"/>
  <c r="D87" i="8"/>
  <c r="P80" i="8"/>
  <c r="O80" i="8"/>
  <c r="N80" i="8"/>
  <c r="M80" i="8"/>
  <c r="L80" i="8"/>
  <c r="H80" i="8"/>
  <c r="G80" i="8"/>
  <c r="F80" i="8"/>
  <c r="E80" i="8"/>
  <c r="D80" i="8"/>
  <c r="P73" i="8"/>
  <c r="O73" i="8"/>
  <c r="N73" i="8"/>
  <c r="M73" i="8"/>
  <c r="L73" i="8"/>
  <c r="H73" i="8"/>
  <c r="G73" i="8"/>
  <c r="F73" i="8"/>
  <c r="E73" i="8"/>
  <c r="D73" i="8"/>
  <c r="P66" i="8"/>
  <c r="O66" i="8"/>
  <c r="N66" i="8"/>
  <c r="M66" i="8"/>
  <c r="L66" i="8"/>
  <c r="H66" i="8"/>
  <c r="G66" i="8"/>
  <c r="F66" i="8"/>
  <c r="E66" i="8"/>
  <c r="D66" i="8"/>
  <c r="C2" i="8"/>
  <c r="J13" i="1"/>
  <c r="I13" i="1"/>
  <c r="H13" i="1"/>
  <c r="G13" i="1"/>
  <c r="F13" i="1"/>
  <c r="E13" i="1"/>
  <c r="D13" i="1"/>
  <c r="E24" i="11" l="1"/>
  <c r="I16" i="11"/>
  <c r="I17" i="11"/>
  <c r="G19" i="11"/>
  <c r="D24" i="11"/>
  <c r="E19" i="11"/>
  <c r="I18" i="11"/>
  <c r="G24" i="11"/>
  <c r="H12" i="11"/>
  <c r="D19" i="11"/>
  <c r="D23" i="11"/>
  <c r="I9" i="11"/>
  <c r="I11" i="11"/>
  <c r="I25" i="11" s="1"/>
  <c r="H19" i="11"/>
  <c r="I10" i="11"/>
  <c r="H24" i="11"/>
  <c r="G12" i="11"/>
  <c r="F19" i="11"/>
  <c r="F12" i="11"/>
  <c r="F24" i="11"/>
  <c r="D12" i="11"/>
  <c r="E12" i="11"/>
  <c r="E26" i="11" s="1"/>
  <c r="K12" i="1"/>
  <c r="K11" i="1"/>
  <c r="K10" i="1"/>
  <c r="K9" i="1"/>
  <c r="K32" i="1"/>
  <c r="B43" i="11" s="1"/>
  <c r="D50" i="11" s="1"/>
  <c r="K27" i="1"/>
  <c r="K26" i="1"/>
  <c r="K25" i="1"/>
  <c r="K21" i="1"/>
  <c r="K20" i="1"/>
  <c r="K19" i="1"/>
  <c r="K18" i="1"/>
  <c r="K17" i="1"/>
  <c r="C5" i="6"/>
  <c r="C2" i="6"/>
  <c r="C5" i="1"/>
  <c r="F26" i="11" l="1"/>
  <c r="G26" i="11"/>
  <c r="H26" i="11"/>
  <c r="I23" i="11"/>
  <c r="I24" i="11"/>
  <c r="K28" i="1"/>
  <c r="D13" i="6" s="1"/>
  <c r="I19" i="11"/>
  <c r="D26" i="11"/>
  <c r="I12" i="11"/>
  <c r="K13" i="1"/>
  <c r="D10" i="6" s="1"/>
  <c r="B9" i="4"/>
  <c r="C5" i="4"/>
  <c r="C2" i="4"/>
  <c r="C37" i="11" l="1"/>
  <c r="I26" i="11"/>
  <c r="D37" i="11" s="1"/>
  <c r="C2" i="1"/>
  <c r="E37" i="11" l="1"/>
  <c r="D54" i="11" l="1"/>
  <c r="D56" i="11" s="1"/>
  <c r="D52" i="11"/>
  <c r="D53" i="11" s="1"/>
  <c r="D55" i="11" l="1"/>
  <c r="D58" i="11" s="1"/>
  <c r="D11" i="6" s="1"/>
  <c r="D12" i="6" s="1"/>
  <c r="D14" i="6" s="1"/>
  <c r="D16" i="6" s="1"/>
  <c r="D17" i="6" s="1"/>
</calcChain>
</file>

<file path=xl/sharedStrings.xml><?xml version="1.0" encoding="utf-8"?>
<sst xmlns="http://schemas.openxmlformats.org/spreadsheetml/2006/main" count="531" uniqueCount="179">
  <si>
    <t>Medical Incentive Bonus</t>
  </si>
  <si>
    <t>Minimum MLR %</t>
  </si>
  <si>
    <t>Estimated IBNR</t>
  </si>
  <si>
    <t>Less Related-Party Medical Margin</t>
  </si>
  <si>
    <t>Claims Incurred</t>
  </si>
  <si>
    <t>Reinsurance Premiums Less Recoveries</t>
  </si>
  <si>
    <t>MMs</t>
  </si>
  <si>
    <t>Earned Revenue for MLR/Risk Corridor</t>
  </si>
  <si>
    <t>Gross Capitation Payment</t>
  </si>
  <si>
    <t>Line</t>
  </si>
  <si>
    <t>a</t>
  </si>
  <si>
    <t>b</t>
  </si>
  <si>
    <t>c</t>
  </si>
  <si>
    <t>d</t>
  </si>
  <si>
    <t>e</t>
  </si>
  <si>
    <t>f</t>
  </si>
  <si>
    <t>g</t>
  </si>
  <si>
    <t>h</t>
  </si>
  <si>
    <t>i</t>
  </si>
  <si>
    <t>n</t>
  </si>
  <si>
    <t>j</t>
  </si>
  <si>
    <t>k</t>
  </si>
  <si>
    <t>m</t>
  </si>
  <si>
    <t>o</t>
  </si>
  <si>
    <t>p</t>
  </si>
  <si>
    <t>l</t>
  </si>
  <si>
    <t>Earned Hold back</t>
  </si>
  <si>
    <t>Report:</t>
  </si>
  <si>
    <t>Time Period:</t>
  </si>
  <si>
    <t>General:</t>
  </si>
  <si>
    <t xml:space="preserve">An overview of this template and instructions on how to complete each report is contained within the remainder of this sheet. </t>
  </si>
  <si>
    <t>Reporting Entity and Time Period:</t>
  </si>
  <si>
    <t>Paid Through:</t>
  </si>
  <si>
    <t>Report Instructions:</t>
  </si>
  <si>
    <t>Please use this worksheet to provide any additional information.</t>
  </si>
  <si>
    <t>Contractor Hold back ((a - b) * Holdback %)</t>
  </si>
  <si>
    <t>Non-Claim Medical Payments (e.g. CAH settlement, etc.)</t>
  </si>
  <si>
    <t>AwDC</t>
  </si>
  <si>
    <t>Total</t>
  </si>
  <si>
    <t xml:space="preserve">I certify that, to the best of my understanding, the data summaries included in this template have been completed as instructed, </t>
  </si>
  <si>
    <t>By: CEO/CFO</t>
  </si>
  <si>
    <t>Print name</t>
  </si>
  <si>
    <t>Date</t>
  </si>
  <si>
    <t>Signature &amp; Title</t>
  </si>
  <si>
    <t>Phone number</t>
  </si>
  <si>
    <t>and all data and information provided in this report is accurate and appropriate experience</t>
  </si>
  <si>
    <t>MLR Calculation</t>
  </si>
  <si>
    <t>Non-Claim Medical Payments: Any settlement amounts paid outside of the claims/encounter system, such as Critical Access Hospital settlements.</t>
  </si>
  <si>
    <t>Reinsurance Premiums Less Recoveries: Reinsurance premiums should be based on date of payment. Reinsurance recoveries should be based on service date of the claim for which the recovery is made.</t>
  </si>
  <si>
    <t>Please provide any text, tables, numbers, etc. that you would like to communicate but were not able to include within the preceding reports.</t>
  </si>
  <si>
    <t>If line items are not able to be filled out at cohort level please fill in 'Totals' section where applicable.</t>
  </si>
  <si>
    <t>For non-applicable line items, please leave blank.</t>
  </si>
  <si>
    <t>Taxes, licensing, and regulatory fees (Including HIPF)</t>
  </si>
  <si>
    <t>Please provide any details surrounding allocation methodology used in completing template.</t>
  </si>
  <si>
    <t>Other Allowable "Incurred Claims"</t>
  </si>
  <si>
    <t>Non Expansion Parents</t>
  </si>
  <si>
    <t>Children</t>
  </si>
  <si>
    <t>Expansion Parents</t>
  </si>
  <si>
    <t>Foster Care</t>
  </si>
  <si>
    <t>Elderly</t>
  </si>
  <si>
    <t>Disabled</t>
  </si>
  <si>
    <t>Category of Aid</t>
  </si>
  <si>
    <t>3.2 WM</t>
  </si>
  <si>
    <t>3.7 WM</t>
  </si>
  <si>
    <t>SUD Service</t>
  </si>
  <si>
    <t>SUD IP/Medical Detox</t>
  </si>
  <si>
    <t>SUD Residential</t>
  </si>
  <si>
    <t>SUD IMD</t>
  </si>
  <si>
    <t>Please note that any cells shaded in light orange are to be completed by the RAE.</t>
  </si>
  <si>
    <t>RAE Name:</t>
  </si>
  <si>
    <t>RAE</t>
  </si>
  <si>
    <t>Expenses for MLR Calculation</t>
  </si>
  <si>
    <t>Earned Revenue for MLR/Risk Corridor (a - b - c + d)</t>
  </si>
  <si>
    <t>Member Months</t>
  </si>
  <si>
    <t>ALL</t>
  </si>
  <si>
    <t>MLR Data</t>
  </si>
  <si>
    <t>Days by ASAM Level/SUD Service</t>
  </si>
  <si>
    <t>3.1</t>
  </si>
  <si>
    <t>3.5</t>
  </si>
  <si>
    <t>3.7</t>
  </si>
  <si>
    <t>SUD Earned Revenue Calculation</t>
  </si>
  <si>
    <t>SUD PMPMs</t>
  </si>
  <si>
    <t>Special Connections</t>
  </si>
  <si>
    <t>SUD Risk Corridor</t>
  </si>
  <si>
    <t>Unit Cost (Dollars/Day) by ASAM Level/SUD Service</t>
  </si>
  <si>
    <t>Per Diems</t>
  </si>
  <si>
    <t>Unit Cost</t>
  </si>
  <si>
    <t>Assumed</t>
  </si>
  <si>
    <t>Weighted Average Unit Costs</t>
  </si>
  <si>
    <t>HCPF/Optumas</t>
  </si>
  <si>
    <t>Medical Expenses</t>
  </si>
  <si>
    <r>
      <t>Time Period (</t>
    </r>
    <r>
      <rPr>
        <b/>
        <i/>
        <sz val="10"/>
        <color theme="1"/>
        <rFont val="Calibri"/>
        <family val="2"/>
        <scheme val="minor"/>
      </rPr>
      <t>in months</t>
    </r>
    <r>
      <rPr>
        <b/>
        <sz val="10"/>
        <color theme="1"/>
        <rFont val="Calibri"/>
        <family val="2"/>
        <scheme val="minor"/>
      </rPr>
      <t>)</t>
    </r>
  </si>
  <si>
    <t>Risk Corridor</t>
  </si>
  <si>
    <t>Certification</t>
  </si>
  <si>
    <t>Report 1 -- MLR Data</t>
  </si>
  <si>
    <t>Report 3 -- SUD Risk Corridor</t>
  </si>
  <si>
    <t>Report 4 -- MLR Calculation</t>
  </si>
  <si>
    <t>Report 5 -- Certification</t>
  </si>
  <si>
    <t>Please provide certification by the RAE's CEO or CFO that the figures in this reporting template are accurate and representative of RAE experience for the given time period.</t>
  </si>
  <si>
    <t xml:space="preserve">Each RAE is requested to complete each report within the template to the best of its ability. </t>
  </si>
  <si>
    <t>State of Colorado - MLR/Risk Corridor Reporting Template</t>
  </si>
  <si>
    <t>RAE Scratch Sheet</t>
  </si>
  <si>
    <t>Medical Incentive Bonuses: Payments made by a RAE to providers and other unrelated risk sharing entities to share savings.</t>
  </si>
  <si>
    <t>Less Related-Party Medical Margin: Fees paid by a RAE, or any of its subsidiaries, to a related party such as a parent organization. Please enter the Related-Party Medical Margin as a negative.</t>
  </si>
  <si>
    <t xml:space="preserve">   Please include a breakout and description of each activity that is included within this line. The costs associated with each activity should be itemized within this template, either on Report 1 or the RAE Scratch Sheet.</t>
  </si>
  <si>
    <t>RAE:</t>
  </si>
  <si>
    <t>Adjusted Earned Revenue (a + b)</t>
  </si>
  <si>
    <t>Total Medical Expenses (Net Qualified Medical Expenses)</t>
  </si>
  <si>
    <t>Net Qualified Medical Expenses divided by Earned Revenue (d / c)</t>
  </si>
  <si>
    <t>Percentage below MLR (f - e)</t>
  </si>
  <si>
    <t>MLR Reconciliation Payment (max(0, c - (d / f)))</t>
  </si>
  <si>
    <t>Dollars by ASAM Level/SUD Service</t>
  </si>
  <si>
    <t>SUD RC Data</t>
  </si>
  <si>
    <t>Report 2 -- SUD RC Data</t>
  </si>
  <si>
    <t>RAE Region:</t>
  </si>
  <si>
    <t>Service Incurral Period for MLR Calculation:</t>
  </si>
  <si>
    <t>Service Incurral Period for SUD Risk Corridor:</t>
  </si>
  <si>
    <t>This report will be used to assess the MLR, including risk corridor for SUD carve-in services, for the Colorado Medicaid Behavioral Health program.</t>
  </si>
  <si>
    <t>By month, populate the days and total dollars by ASAM level/SUD service.</t>
  </si>
  <si>
    <t>This tab calculates the risk corridor for SUD carve-in services. There are no inputs on this tab.</t>
  </si>
  <si>
    <t>This tab calculates the MLR. There are no inputs on this tab.</t>
  </si>
  <si>
    <t>Other Allowable "Incurred Claims": This line should include any expenditures classified as "Incurred Claims" per CFR 438.8(e)2, not included above, in lines f-i of this report.</t>
  </si>
  <si>
    <t xml:space="preserve">   Expenditures that meet the criteria are defined in 45 CFR 158.150 and 158.151, and are not included above, in lines g-j of this report.</t>
  </si>
  <si>
    <r>
      <rPr>
        <vertAlign val="superscript"/>
        <sz val="10"/>
        <rFont val="Calibri"/>
        <family val="2"/>
        <scheme val="minor"/>
      </rPr>
      <t>1</t>
    </r>
    <r>
      <rPr>
        <sz val="10"/>
        <rFont val="Calibri"/>
        <family val="2"/>
        <scheme val="minor"/>
      </rPr>
      <t>Activities that Improve Health Care Quality</t>
    </r>
  </si>
  <si>
    <t>SUD IP/Med Detox</t>
  </si>
  <si>
    <t>Wght Avg</t>
  </si>
  <si>
    <t>Implied Loss Ratio 
(b / a)</t>
  </si>
  <si>
    <t>Risk Corridor Due To/(From) RAE</t>
  </si>
  <si>
    <t>Profit/(Loss) (a - b)</t>
  </si>
  <si>
    <t>Profit/(Loss) % (c / a)</t>
  </si>
  <si>
    <t>Risk Corridor Profit/(Loss) Share</t>
  </si>
  <si>
    <t>July 1, 2021 - June 30, 2022</t>
  </si>
  <si>
    <t>Special Connections Earned Revenue and Medical Expenses: Include these amounts in total for FY22.</t>
  </si>
  <si>
    <t>Total Administration for SUD Carve-In Services Only: Include administration expenses for FY22.</t>
  </si>
  <si>
    <t>Activities that Improve Health Care Quality: This line should reflect any administrative (salary or non-salary) expenses that are designed to directly improve patient care and supporting health information technology (HIT).</t>
  </si>
  <si>
    <t>Report 6 -- QI Support</t>
  </si>
  <si>
    <t>Please provide allocation methodology as well as supporting documentation around "Activities that Improve Healthcare Quality".</t>
  </si>
  <si>
    <t>k1</t>
  </si>
  <si>
    <t>Salary QI Amount</t>
  </si>
  <si>
    <t>k2</t>
  </si>
  <si>
    <t>Non-Salary QI Amount</t>
  </si>
  <si>
    <t>Total Medical Expenses (Net Qualified Medical Expenses)
(f + g + h + i + j + k1 + k2 + l + m + n)</t>
  </si>
  <si>
    <t>Fraud Prevention Activities</t>
  </si>
  <si>
    <t xml:space="preserve">Fraud Prevention Activities: Fraud prevention activities. MCO, PIHP, or PAHP expenditures on activities related to fraud prevention consistent with regulations adopted for the private market at 45 CFR part 158. </t>
  </si>
  <si>
    <t>Member Months for July 1, 2021 through June 30, 2022</t>
  </si>
  <si>
    <t>Please describe the QI allocation methodology associated in the box below:</t>
  </si>
  <si>
    <t>Please attach supporting documents for QI Activities and list out the names of the supporting documents in the box below:</t>
  </si>
  <si>
    <t>JAN'22</t>
  </si>
  <si>
    <t>FEB'22</t>
  </si>
  <si>
    <t>MAR'22</t>
  </si>
  <si>
    <t>APR'22</t>
  </si>
  <si>
    <t>MAY'22</t>
  </si>
  <si>
    <t>JUN'22</t>
  </si>
  <si>
    <t>JUL'21</t>
  </si>
  <si>
    <t>AUG'21</t>
  </si>
  <si>
    <t>SEP'21</t>
  </si>
  <si>
    <t>OCT'21</t>
  </si>
  <si>
    <t>NOV'21</t>
  </si>
  <si>
    <t>DEC'21</t>
  </si>
  <si>
    <t>Special Connections for July 1, 2021 through June 30, 2022:</t>
  </si>
  <si>
    <t xml:space="preserve">SFY22 SUD Risk Corridor </t>
  </si>
  <si>
    <t>If 45 CFR part 158 has not defined fraud prevention activities at the time of this submission, enter 0</t>
  </si>
  <si>
    <t>SFY22 Per Diems</t>
  </si>
  <si>
    <r>
      <rPr>
        <vertAlign val="superscript"/>
        <sz val="10"/>
        <rFont val="Calibri"/>
        <family val="2"/>
        <scheme val="minor"/>
      </rPr>
      <t>1</t>
    </r>
    <r>
      <rPr>
        <sz val="10"/>
        <rFont val="Calibri"/>
        <family val="2"/>
        <scheme val="minor"/>
      </rPr>
      <t xml:space="preserve"> "Activities that Improve Healthcare Quality" MUST be itemized below, including what the activities are and how they improve healthcare quality, to receive credit with in the MLR calculation. Please use the QI Support Sheet if additional room is needed for itemization.</t>
    </r>
  </si>
  <si>
    <t>Expenditures must not include expenses for fraud reduction efforts in CFR 438.8 (e)(2)(iii)(B).</t>
  </si>
  <si>
    <t>Final Unit Cost</t>
  </si>
  <si>
    <t>Earned Revenue*</t>
  </si>
  <si>
    <t>Total Medical Expenses*</t>
  </si>
  <si>
    <t>f1</t>
  </si>
  <si>
    <t>5%+ Band: 0% Risk</t>
  </si>
  <si>
    <t>f2</t>
  </si>
  <si>
    <t>1%-5% Band: 50% Risk</t>
  </si>
  <si>
    <t>f3</t>
  </si>
  <si>
    <t>0%-1% Band: 100% Risk</t>
  </si>
  <si>
    <t>*Administrative expenses are removed from the SUD risk corridor calculation.</t>
  </si>
  <si>
    <t>Colorado Access</t>
  </si>
  <si>
    <t>Region 3</t>
  </si>
  <si>
    <t xml:space="preserve">Supporting document sent with MLR, describing items included and allocation calculation. </t>
  </si>
  <si>
    <t xml:space="preserve">Included SUD IBNR in Line B (Total Medical Expenses) of Report 3 to account for denied claims. Used the same IBNR percentage as what is being reported on Line G of Report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</si>
</sst>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m\ d\,\ yyyy;@"/>
  </numFmts>
  <fonts count="21"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u/>
      <sz val="10"/>
      <name val="Calibri"/>
      <family val="2"/>
      <scheme val="minor"/>
    </font>
    <font>
      <b/>
      <sz val="14"/>
      <name val="Calibri"/>
      <family val="2"/>
      <scheme val="minor"/>
    </font>
    <font>
      <b/>
      <sz val="12"/>
      <name val="Calibri"/>
      <family val="2"/>
      <scheme val="minor"/>
    </font>
    <font>
      <sz val="10"/>
      <color rgb="FFC00000"/>
      <name val="Calibri"/>
      <family val="2"/>
      <scheme val="minor"/>
    </font>
    <font>
      <b/>
      <u/>
      <sz val="10"/>
      <color theme="1"/>
      <name val="Calibri"/>
      <family val="2"/>
      <scheme val="minor"/>
    </font>
    <font>
      <b/>
      <sz val="10"/>
      <color rgb="FFFF0000"/>
      <name val="Calibri"/>
      <family val="2"/>
      <scheme val="minor"/>
    </font>
    <font>
      <b/>
      <sz val="11"/>
      <color theme="1"/>
      <name val="Calibri"/>
      <family val="2"/>
      <scheme val="minor"/>
    </font>
    <font>
      <b/>
      <i/>
      <sz val="11"/>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vertAlign val="superscript"/>
      <sz val="10"/>
      <name val="Calibri"/>
      <family val="2"/>
      <scheme val="minor"/>
    </font>
    <font>
      <sz val="11"/>
      <name val="Calibri"/>
      <family val="2"/>
      <scheme val="minor"/>
    </font>
    <font>
      <i/>
      <sz val="9"/>
      <color theme="1"/>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DE2CB"/>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77">
    <xf numFmtId="0" fontId="0" fillId="0" borderId="0" xfId="0"/>
    <xf numFmtId="0" fontId="3" fillId="0" borderId="4" xfId="0" applyFont="1" applyBorder="1" applyAlignment="1">
      <alignment horizontal="left" vertical="center" wrapText="1"/>
    </xf>
    <xf numFmtId="0" fontId="4" fillId="0" borderId="1" xfId="0" applyFont="1" applyBorder="1" applyAlignment="1">
      <alignment horizontal="left" vertical="center" wrapText="1"/>
    </xf>
    <xf numFmtId="165" fontId="4" fillId="0" borderId="1" xfId="1" applyNumberFormat="1" applyFont="1" applyBorder="1" applyAlignment="1">
      <alignment vertical="center"/>
    </xf>
    <xf numFmtId="164" fontId="4" fillId="0" borderId="1" xfId="2" applyNumberFormat="1" applyFont="1" applyBorder="1" applyAlignment="1">
      <alignment vertical="center"/>
    </xf>
    <xf numFmtId="164" fontId="4" fillId="0" borderId="3" xfId="2" applyNumberFormat="1" applyFont="1" applyFill="1" applyBorder="1" applyAlignment="1">
      <alignment vertical="center"/>
    </xf>
    <xf numFmtId="165" fontId="3" fillId="0" borderId="4" xfId="0" applyNumberFormat="1" applyFont="1" applyBorder="1" applyAlignment="1">
      <alignment vertical="center"/>
    </xf>
    <xf numFmtId="165" fontId="5" fillId="0" borderId="1" xfId="1" applyNumberFormat="1" applyFont="1" applyFill="1" applyBorder="1" applyAlignment="1">
      <alignment vertical="center"/>
    </xf>
    <xf numFmtId="0" fontId="4" fillId="0" borderId="0" xfId="0" applyFont="1"/>
    <xf numFmtId="0" fontId="4" fillId="0" borderId="1" xfId="0" applyFont="1" applyBorder="1"/>
    <xf numFmtId="44" fontId="4" fillId="0" borderId="1" xfId="0" applyNumberFormat="1" applyFont="1" applyBorder="1"/>
    <xf numFmtId="0" fontId="4" fillId="0" borderId="3" xfId="0" applyFont="1" applyBorder="1"/>
    <xf numFmtId="0" fontId="7" fillId="0" borderId="0" xfId="0" applyFont="1" applyAlignment="1">
      <alignment horizontal="right"/>
    </xf>
    <xf numFmtId="0" fontId="2" fillId="0" borderId="0" xfId="0" applyFont="1"/>
    <xf numFmtId="0" fontId="2" fillId="0" borderId="0" xfId="0" quotePrefix="1" applyFont="1" applyAlignment="1">
      <alignment horizontal="left"/>
    </xf>
    <xf numFmtId="0" fontId="8" fillId="0" borderId="0" xfId="0" quotePrefix="1" applyFont="1" applyAlignment="1">
      <alignment horizontal="left"/>
    </xf>
    <xf numFmtId="0" fontId="5" fillId="0" borderId="0" xfId="0" applyFont="1"/>
    <xf numFmtId="0" fontId="9" fillId="0" borderId="0" xfId="0" applyFont="1"/>
    <xf numFmtId="0" fontId="5" fillId="0" borderId="5" xfId="0" quotePrefix="1" applyFont="1" applyBorder="1" applyAlignment="1">
      <alignment horizontal="left"/>
    </xf>
    <xf numFmtId="0" fontId="5" fillId="0" borderId="6" xfId="0" applyFont="1" applyBorder="1"/>
    <xf numFmtId="0" fontId="5" fillId="0" borderId="7" xfId="0" applyFont="1" applyBorder="1"/>
    <xf numFmtId="0" fontId="5" fillId="0" borderId="8" xfId="0" quotePrefix="1" applyFont="1" applyBorder="1" applyAlignment="1">
      <alignment horizontal="left"/>
    </xf>
    <xf numFmtId="0" fontId="5" fillId="0" borderId="9" xfId="0" applyFont="1" applyBorder="1"/>
    <xf numFmtId="0" fontId="5" fillId="0" borderId="11" xfId="0" applyFont="1" applyBorder="1"/>
    <xf numFmtId="0" fontId="5" fillId="0" borderId="12" xfId="0" applyFont="1" applyBorder="1"/>
    <xf numFmtId="0" fontId="2" fillId="0" borderId="8" xfId="0" applyFont="1" applyBorder="1" applyAlignment="1">
      <alignment horizontal="right"/>
    </xf>
    <xf numFmtId="0" fontId="2" fillId="0" borderId="10" xfId="0" applyFont="1" applyBorder="1" applyAlignment="1">
      <alignment horizontal="right"/>
    </xf>
    <xf numFmtId="0" fontId="5" fillId="0" borderId="0" xfId="0" quotePrefix="1" applyFont="1" applyAlignment="1">
      <alignment horizontal="left"/>
    </xf>
    <xf numFmtId="0" fontId="5" fillId="0" borderId="8" xfId="0" applyFont="1" applyBorder="1"/>
    <xf numFmtId="0" fontId="5" fillId="0" borderId="0" xfId="0" applyFont="1" applyAlignment="1">
      <alignment horizontal="left"/>
    </xf>
    <xf numFmtId="0" fontId="5" fillId="0" borderId="10" xfId="0" applyFont="1" applyBorder="1"/>
    <xf numFmtId="44" fontId="4" fillId="2" borderId="1" xfId="0" applyNumberFormat="1" applyFont="1" applyFill="1" applyBorder="1"/>
    <xf numFmtId="165" fontId="5" fillId="2" borderId="1" xfId="1" applyNumberFormat="1" applyFont="1" applyFill="1" applyBorder="1" applyAlignment="1">
      <alignment vertical="center"/>
    </xf>
    <xf numFmtId="164" fontId="6" fillId="0" borderId="2" xfId="2" applyNumberFormat="1" applyFont="1" applyBorder="1" applyAlignment="1">
      <alignment vertical="center"/>
    </xf>
    <xf numFmtId="0" fontId="2" fillId="3" borderId="1" xfId="0" applyFont="1" applyFill="1" applyBorder="1" applyAlignment="1">
      <alignment horizontal="centerContinuous"/>
    </xf>
    <xf numFmtId="44" fontId="4" fillId="0" borderId="1" xfId="1" applyFont="1" applyFill="1" applyBorder="1"/>
    <xf numFmtId="0" fontId="0" fillId="0" borderId="0" xfId="0" applyProtection="1">
      <protection locked="0"/>
    </xf>
    <xf numFmtId="0" fontId="5" fillId="2" borderId="11" xfId="0" applyFont="1" applyFill="1" applyBorder="1" applyProtection="1">
      <protection locked="0"/>
    </xf>
    <xf numFmtId="0" fontId="2" fillId="0" borderId="8" xfId="0" applyFont="1" applyBorder="1"/>
    <xf numFmtId="0" fontId="5" fillId="0" borderId="10" xfId="0" quotePrefix="1" applyFont="1" applyBorder="1" applyAlignment="1">
      <alignment horizontal="left"/>
    </xf>
    <xf numFmtId="0" fontId="5" fillId="0" borderId="21" xfId="0" applyFont="1" applyBorder="1" applyAlignment="1">
      <alignment horizontal="centerContinuous" wrapText="1"/>
    </xf>
    <xf numFmtId="0" fontId="5" fillId="0" borderId="22" xfId="0" applyFont="1" applyBorder="1" applyAlignment="1">
      <alignment horizontal="centerContinuous"/>
    </xf>
    <xf numFmtId="0" fontId="0" fillId="0" borderId="22" xfId="0" applyBorder="1" applyAlignment="1" applyProtection="1">
      <alignment horizontal="centerContinuous"/>
      <protection locked="0"/>
    </xf>
    <xf numFmtId="0" fontId="0" fillId="0" borderId="23" xfId="0" applyBorder="1" applyAlignment="1" applyProtection="1">
      <alignment horizontal="centerContinuous"/>
      <protection locked="0"/>
    </xf>
    <xf numFmtId="0" fontId="5" fillId="0" borderId="1" xfId="0" applyFont="1" applyBorder="1" applyAlignment="1">
      <alignment horizontal="left" vertical="center" wrapText="1"/>
    </xf>
    <xf numFmtId="0" fontId="4" fillId="0" borderId="24" xfId="0" applyFont="1" applyBorder="1" applyAlignment="1">
      <alignment horizontal="left" vertical="center" wrapText="1"/>
    </xf>
    <xf numFmtId="0" fontId="10" fillId="4" borderId="8" xfId="0" applyFont="1" applyFill="1" applyBorder="1"/>
    <xf numFmtId="0" fontId="10" fillId="4" borderId="0" xfId="0" applyFont="1" applyFill="1"/>
    <xf numFmtId="0" fontId="10" fillId="4" borderId="9" xfId="0" applyFont="1" applyFill="1" applyBorder="1"/>
    <xf numFmtId="14" fontId="5" fillId="2" borderId="11" xfId="0" applyNumberFormat="1" applyFont="1" applyFill="1" applyBorder="1" applyProtection="1">
      <protection locked="0"/>
    </xf>
    <xf numFmtId="0" fontId="11" fillId="0" borderId="0" xfId="0" applyFont="1" applyAlignment="1">
      <alignment horizontal="center" vertical="center" wrapText="1"/>
    </xf>
    <xf numFmtId="0" fontId="7" fillId="0" borderId="19" xfId="0" applyFont="1" applyBorder="1" applyAlignment="1">
      <alignment horizontal="left" vertical="center"/>
    </xf>
    <xf numFmtId="0" fontId="2" fillId="3" borderId="1" xfId="0" applyFont="1" applyFill="1" applyBorder="1" applyAlignment="1">
      <alignment horizontal="center"/>
    </xf>
    <xf numFmtId="0" fontId="2" fillId="0" borderId="5" xfId="0" quotePrefix="1" applyFont="1" applyBorder="1" applyAlignment="1">
      <alignment horizontal="right"/>
    </xf>
    <xf numFmtId="0" fontId="2" fillId="3" borderId="1" xfId="0" quotePrefix="1" applyFont="1" applyFill="1" applyBorder="1" applyAlignment="1">
      <alignment horizontal="center"/>
    </xf>
    <xf numFmtId="0" fontId="2" fillId="3" borderId="21" xfId="0" applyFont="1" applyFill="1" applyBorder="1" applyAlignment="1">
      <alignment horizontal="centerContinuous"/>
    </xf>
    <xf numFmtId="0" fontId="2" fillId="3" borderId="22" xfId="0" applyFont="1" applyFill="1" applyBorder="1" applyAlignment="1">
      <alignment horizontal="centerContinuous"/>
    </xf>
    <xf numFmtId="0" fontId="2" fillId="3" borderId="23" xfId="0" applyFont="1" applyFill="1" applyBorder="1" applyAlignment="1">
      <alignment horizontal="centerContinuous"/>
    </xf>
    <xf numFmtId="166" fontId="4" fillId="2" borderId="1" xfId="3" applyNumberFormat="1" applyFont="1" applyFill="1" applyBorder="1"/>
    <xf numFmtId="43" fontId="4" fillId="2" borderId="1" xfId="3" applyFont="1" applyFill="1" applyBorder="1"/>
    <xf numFmtId="166" fontId="5" fillId="2" borderId="1" xfId="3" applyNumberFormat="1" applyFont="1" applyFill="1" applyBorder="1" applyAlignment="1">
      <alignment vertical="center"/>
    </xf>
    <xf numFmtId="0" fontId="4" fillId="0" borderId="1" xfId="0" quotePrefix="1" applyFont="1" applyBorder="1" applyAlignment="1">
      <alignment horizontal="left" vertical="center"/>
    </xf>
    <xf numFmtId="0" fontId="3" fillId="0" borderId="4" xfId="0" applyFont="1" applyBorder="1"/>
    <xf numFmtId="44" fontId="3" fillId="0" borderId="4" xfId="0" applyNumberFormat="1" applyFont="1" applyBorder="1"/>
    <xf numFmtId="44" fontId="4" fillId="2" borderId="3" xfId="0" applyNumberFormat="1" applyFont="1" applyFill="1" applyBorder="1"/>
    <xf numFmtId="165" fontId="5" fillId="2" borderId="3" xfId="1" applyNumberFormat="1" applyFont="1" applyFill="1" applyBorder="1" applyAlignment="1">
      <alignment vertical="center"/>
    </xf>
    <xf numFmtId="0" fontId="3" fillId="0" borderId="4" xfId="0" quotePrefix="1" applyFont="1" applyBorder="1" applyAlignment="1">
      <alignment horizontal="left"/>
    </xf>
    <xf numFmtId="0" fontId="3" fillId="0" borderId="4" xfId="0" quotePrefix="1" applyFont="1" applyBorder="1" applyAlignment="1">
      <alignment horizontal="left" wrapText="1"/>
    </xf>
    <xf numFmtId="0" fontId="4" fillId="0" borderId="3" xfId="0" applyFont="1" applyBorder="1" applyAlignment="1">
      <alignment horizontal="left" vertical="center" wrapText="1"/>
    </xf>
    <xf numFmtId="43" fontId="4" fillId="2" borderId="3" xfId="3" applyFont="1" applyFill="1" applyBorder="1"/>
    <xf numFmtId="43" fontId="3" fillId="0" borderId="4" xfId="3" applyFont="1" applyFill="1" applyBorder="1"/>
    <xf numFmtId="44" fontId="4" fillId="2" borderId="1" xfId="1" applyFont="1" applyFill="1" applyBorder="1"/>
    <xf numFmtId="44" fontId="4" fillId="2" borderId="3" xfId="1" applyFont="1" applyFill="1" applyBorder="1"/>
    <xf numFmtId="44" fontId="3" fillId="0" borderId="4" xfId="1" applyFont="1" applyFill="1" applyBorder="1"/>
    <xf numFmtId="44" fontId="4" fillId="0" borderId="3" xfId="1" applyFont="1" applyFill="1" applyBorder="1"/>
    <xf numFmtId="0" fontId="14" fillId="0" borderId="0" xfId="0" applyFont="1"/>
    <xf numFmtId="0" fontId="3" fillId="6" borderId="1" xfId="0" applyFont="1" applyFill="1" applyBorder="1" applyAlignment="1">
      <alignment horizontal="centerContinuous"/>
    </xf>
    <xf numFmtId="0" fontId="3" fillId="8" borderId="1" xfId="0" applyFont="1" applyFill="1" applyBorder="1" applyAlignment="1">
      <alignment horizontal="center"/>
    </xf>
    <xf numFmtId="0" fontId="15" fillId="8" borderId="21" xfId="0" applyFont="1" applyFill="1" applyBorder="1" applyAlignment="1">
      <alignment horizontal="centerContinuous"/>
    </xf>
    <xf numFmtId="0" fontId="4" fillId="8" borderId="22" xfId="0" applyFont="1" applyFill="1" applyBorder="1" applyAlignment="1">
      <alignment horizontal="centerContinuous"/>
    </xf>
    <xf numFmtId="0" fontId="4" fillId="8" borderId="23" xfId="0" applyFont="1" applyFill="1" applyBorder="1" applyAlignment="1">
      <alignment horizontal="centerContinuous"/>
    </xf>
    <xf numFmtId="0" fontId="15" fillId="0" borderId="0" xfId="0" applyFont="1"/>
    <xf numFmtId="0" fontId="3" fillId="0" borderId="0" xfId="0" applyFont="1"/>
    <xf numFmtId="0" fontId="12" fillId="0" borderId="0" xfId="0" applyFont="1" applyAlignment="1">
      <alignment horizontal="center"/>
    </xf>
    <xf numFmtId="0" fontId="4" fillId="0" borderId="1" xfId="0" applyFont="1" applyBorder="1" applyAlignment="1">
      <alignment wrapText="1"/>
    </xf>
    <xf numFmtId="165" fontId="4" fillId="0" borderId="1" xfId="1" applyNumberFormat="1" applyFont="1" applyBorder="1"/>
    <xf numFmtId="10" fontId="4" fillId="0" borderId="3" xfId="2" applyNumberFormat="1" applyFont="1" applyBorder="1"/>
    <xf numFmtId="0" fontId="7" fillId="0" borderId="5" xfId="0" quotePrefix="1" applyFont="1" applyBorder="1" applyAlignment="1">
      <alignment horizontal="left"/>
    </xf>
    <xf numFmtId="0" fontId="7" fillId="0" borderId="8" xfId="0" quotePrefix="1" applyFont="1" applyBorder="1" applyAlignment="1">
      <alignment horizontal="left"/>
    </xf>
    <xf numFmtId="0" fontId="17" fillId="0" borderId="0" xfId="0" applyFont="1"/>
    <xf numFmtId="0" fontId="17" fillId="0" borderId="0" xfId="0" quotePrefix="1" applyFont="1" applyAlignment="1">
      <alignment horizontal="left"/>
    </xf>
    <xf numFmtId="0" fontId="14" fillId="0" borderId="0" xfId="0" quotePrefix="1" applyFont="1" applyAlignment="1">
      <alignment horizontal="left"/>
    </xf>
    <xf numFmtId="166" fontId="4" fillId="0" borderId="1" xfId="3" applyNumberFormat="1" applyFont="1" applyFill="1" applyBorder="1"/>
    <xf numFmtId="166" fontId="4" fillId="0" borderId="3" xfId="3" applyNumberFormat="1" applyFont="1" applyFill="1" applyBorder="1"/>
    <xf numFmtId="166" fontId="3" fillId="0" borderId="4" xfId="3" applyNumberFormat="1" applyFont="1" applyFill="1" applyBorder="1"/>
    <xf numFmtId="165" fontId="4" fillId="0" borderId="1" xfId="1" applyNumberFormat="1" applyFont="1" applyFill="1" applyBorder="1"/>
    <xf numFmtId="165" fontId="4" fillId="0" borderId="3" xfId="1" applyNumberFormat="1" applyFont="1" applyFill="1" applyBorder="1"/>
    <xf numFmtId="165" fontId="3" fillId="0" borderId="4" xfId="1" applyNumberFormat="1" applyFont="1" applyFill="1" applyBorder="1"/>
    <xf numFmtId="43" fontId="4" fillId="0" borderId="1" xfId="0" applyNumberFormat="1" applyFont="1" applyBorder="1"/>
    <xf numFmtId="0" fontId="4" fillId="0" borderId="1" xfId="0" quotePrefix="1" applyFont="1" applyBorder="1" applyAlignment="1">
      <alignment horizontal="left" vertical="center" wrapText="1"/>
    </xf>
    <xf numFmtId="0" fontId="4" fillId="0" borderId="3" xfId="0" quotePrefix="1" applyFont="1" applyBorder="1" applyAlignment="1">
      <alignment horizontal="left" vertical="center" wrapText="1"/>
    </xf>
    <xf numFmtId="0" fontId="3" fillId="0" borderId="4" xfId="0" quotePrefix="1" applyFont="1" applyBorder="1" applyAlignment="1">
      <alignment horizontal="left" vertical="center" wrapText="1"/>
    </xf>
    <xf numFmtId="0" fontId="2" fillId="3" borderId="1" xfId="0" applyFont="1" applyFill="1" applyBorder="1" applyAlignment="1">
      <alignment horizontal="center" vertical="center"/>
    </xf>
    <xf numFmtId="0" fontId="2" fillId="3" borderId="1" xfId="0" quotePrefix="1" applyFont="1" applyFill="1" applyBorder="1" applyAlignment="1">
      <alignment horizontal="center" vertical="center"/>
    </xf>
    <xf numFmtId="0" fontId="3" fillId="8" borderId="1" xfId="0" applyFont="1" applyFill="1" applyBorder="1" applyAlignment="1">
      <alignment horizontal="center" vertical="center"/>
    </xf>
    <xf numFmtId="0" fontId="2" fillId="0" borderId="8" xfId="0" quotePrefix="1" applyFont="1" applyBorder="1" applyAlignment="1">
      <alignment horizontal="right"/>
    </xf>
    <xf numFmtId="0" fontId="5" fillId="2" borderId="7" xfId="0" applyFont="1" applyFill="1" applyBorder="1" applyAlignment="1" applyProtection="1">
      <alignment horizontal="left"/>
      <protection locked="0"/>
    </xf>
    <xf numFmtId="0" fontId="5" fillId="2" borderId="9" xfId="0" applyFont="1" applyFill="1" applyBorder="1"/>
    <xf numFmtId="0" fontId="5" fillId="0" borderId="9" xfId="3" quotePrefix="1" applyNumberFormat="1" applyFont="1" applyFill="1" applyBorder="1" applyAlignment="1" applyProtection="1">
      <alignment horizontal="left"/>
    </xf>
    <xf numFmtId="167" fontId="4" fillId="0" borderId="12" xfId="0" applyNumberFormat="1" applyFont="1" applyBorder="1" applyAlignment="1">
      <alignment horizontal="left"/>
    </xf>
    <xf numFmtId="0" fontId="10" fillId="4" borderId="8" xfId="0" quotePrefix="1" applyFont="1" applyFill="1" applyBorder="1" applyAlignment="1">
      <alignment horizontal="left"/>
    </xf>
    <xf numFmtId="0" fontId="5" fillId="0" borderId="1" xfId="0" quotePrefix="1" applyFont="1" applyBorder="1" applyAlignment="1">
      <alignment horizontal="left" vertical="center" wrapText="1"/>
    </xf>
    <xf numFmtId="0" fontId="13" fillId="3" borderId="1" xfId="0" applyFont="1" applyFill="1" applyBorder="1" applyAlignment="1">
      <alignment horizontal="center" vertical="center" wrapText="1"/>
    </xf>
    <xf numFmtId="0" fontId="13" fillId="3" borderId="1" xfId="0" quotePrefix="1" applyFont="1" applyFill="1" applyBorder="1" applyAlignment="1">
      <alignment horizontal="center" vertical="center" wrapText="1"/>
    </xf>
    <xf numFmtId="0" fontId="3" fillId="8" borderId="1" xfId="0" applyFont="1" applyFill="1" applyBorder="1" applyAlignment="1">
      <alignment vertical="center"/>
    </xf>
    <xf numFmtId="0" fontId="3" fillId="8" borderId="1" xfId="0" applyFont="1" applyFill="1" applyBorder="1" applyAlignment="1">
      <alignment horizontal="centerContinuous" vertical="center"/>
    </xf>
    <xf numFmtId="166" fontId="19" fillId="0" borderId="1" xfId="3" applyNumberFormat="1" applyFont="1" applyFill="1" applyBorder="1"/>
    <xf numFmtId="0" fontId="13" fillId="6" borderId="1" xfId="0" applyFont="1" applyFill="1" applyBorder="1" applyAlignment="1">
      <alignment horizontal="centerContinuous"/>
    </xf>
    <xf numFmtId="0" fontId="4" fillId="0" borderId="0" xfId="0" quotePrefix="1" applyFont="1" applyAlignment="1">
      <alignment horizontal="left"/>
    </xf>
    <xf numFmtId="0" fontId="4" fillId="0" borderId="4" xfId="0" applyFont="1" applyBorder="1"/>
    <xf numFmtId="10" fontId="4" fillId="0" borderId="4" xfId="2" applyNumberFormat="1" applyFont="1" applyFill="1" applyBorder="1"/>
    <xf numFmtId="0" fontId="3" fillId="0" borderId="3" xfId="0" applyFont="1" applyBorder="1"/>
    <xf numFmtId="0" fontId="3" fillId="8" borderId="1" xfId="0" quotePrefix="1" applyFont="1" applyFill="1" applyBorder="1" applyAlignment="1">
      <alignment horizontal="center" vertical="center" wrapText="1"/>
    </xf>
    <xf numFmtId="0" fontId="2" fillId="3" borderId="1" xfId="0" applyFont="1" applyFill="1" applyBorder="1" applyAlignment="1">
      <alignment horizontal="centerContinuous" vertical="center"/>
    </xf>
    <xf numFmtId="0" fontId="13" fillId="7" borderId="1" xfId="0" applyFont="1" applyFill="1" applyBorder="1" applyAlignment="1">
      <alignment horizontal="centerContinuous"/>
    </xf>
    <xf numFmtId="0" fontId="4" fillId="0" borderId="4" xfId="0" quotePrefix="1" applyFont="1" applyBorder="1" applyAlignment="1">
      <alignment horizontal="left" wrapText="1"/>
    </xf>
    <xf numFmtId="0" fontId="4" fillId="0" borderId="1" xfId="0" quotePrefix="1" applyFont="1" applyBorder="1" applyAlignment="1">
      <alignment horizontal="left" wrapText="1"/>
    </xf>
    <xf numFmtId="0" fontId="3" fillId="0" borderId="3" xfId="0" quotePrefix="1" applyFont="1" applyBorder="1" applyAlignment="1">
      <alignment horizontal="left" wrapText="1"/>
    </xf>
    <xf numFmtId="0" fontId="4" fillId="0" borderId="9" xfId="0" applyFont="1" applyBorder="1"/>
    <xf numFmtId="0" fontId="4" fillId="0" borderId="1" xfId="0" applyFont="1" applyBorder="1" applyAlignment="1">
      <alignment horizontal="left" vertical="center" wrapText="1" indent="1"/>
    </xf>
    <xf numFmtId="0" fontId="5" fillId="0" borderId="1" xfId="0" quotePrefix="1" applyFont="1" applyBorder="1" applyAlignment="1">
      <alignment horizontal="left" vertical="center" wrapText="1" indent="1"/>
    </xf>
    <xf numFmtId="0" fontId="5" fillId="0" borderId="8" xfId="0" applyFont="1" applyBorder="1" applyAlignment="1">
      <alignment horizontal="left" indent="1"/>
    </xf>
    <xf numFmtId="0" fontId="3" fillId="0" borderId="1" xfId="0" applyFont="1" applyBorder="1"/>
    <xf numFmtId="0" fontId="3" fillId="0" borderId="0" xfId="0" quotePrefix="1" applyFont="1" applyAlignment="1">
      <alignment horizontal="left"/>
    </xf>
    <xf numFmtId="43" fontId="3" fillId="0" borderId="0" xfId="3" applyFont="1" applyFill="1" applyBorder="1"/>
    <xf numFmtId="44" fontId="3" fillId="0" borderId="0" xfId="1" applyFont="1" applyFill="1" applyBorder="1"/>
    <xf numFmtId="0" fontId="4" fillId="0" borderId="3" xfId="0" applyFont="1" applyBorder="1" applyAlignment="1">
      <alignment wrapText="1"/>
    </xf>
    <xf numFmtId="0" fontId="16" fillId="0" borderId="1" xfId="0" applyFont="1" applyBorder="1"/>
    <xf numFmtId="0" fontId="20" fillId="0" borderId="0" xfId="0" applyFont="1"/>
    <xf numFmtId="44" fontId="3" fillId="0" borderId="3" xfId="1" applyFont="1" applyFill="1" applyBorder="1"/>
    <xf numFmtId="44" fontId="4" fillId="9" borderId="1" xfId="1" applyFont="1" applyFill="1" applyBorder="1"/>
    <xf numFmtId="44" fontId="19" fillId="9" borderId="1" xfId="1" applyFont="1" applyFill="1" applyBorder="1"/>
    <xf numFmtId="10" fontId="4" fillId="0" borderId="0" xfId="2" applyNumberFormat="1" applyFont="1"/>
    <xf numFmtId="44" fontId="4" fillId="0" borderId="0" xfId="0" applyNumberFormat="1" applyFont="1"/>
    <xf numFmtId="0" fontId="5" fillId="0" borderId="19" xfId="0" quotePrefix="1" applyFont="1" applyBorder="1" applyAlignment="1">
      <alignment horizontal="left" wrapText="1"/>
    </xf>
    <xf numFmtId="0" fontId="5" fillId="0" borderId="19" xfId="0" applyFont="1" applyBorder="1" applyAlignment="1">
      <alignment horizontal="left" wrapText="1"/>
    </xf>
    <xf numFmtId="0" fontId="5" fillId="5" borderId="13"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protection locked="0"/>
    </xf>
    <xf numFmtId="0" fontId="5" fillId="5" borderId="16" xfId="0" applyFont="1" applyFill="1" applyBorder="1" applyAlignment="1" applyProtection="1">
      <alignment horizontal="left" vertical="top" wrapText="1"/>
      <protection locked="0"/>
    </xf>
    <xf numFmtId="0" fontId="5" fillId="5" borderId="0" xfId="0" applyFont="1" applyFill="1" applyAlignment="1" applyProtection="1">
      <alignment horizontal="left" vertical="top" wrapText="1"/>
      <protection locked="0"/>
    </xf>
    <xf numFmtId="0" fontId="5" fillId="5" borderId="17" xfId="0" applyFont="1" applyFill="1" applyBorder="1" applyAlignment="1" applyProtection="1">
      <alignment horizontal="left" vertical="top" wrapText="1"/>
      <protection locked="0"/>
    </xf>
    <xf numFmtId="0" fontId="5" fillId="5" borderId="18" xfId="0" applyFont="1" applyFill="1" applyBorder="1" applyAlignment="1" applyProtection="1">
      <alignment horizontal="left" vertical="top" wrapText="1"/>
      <protection locked="0"/>
    </xf>
    <xf numFmtId="0" fontId="5" fillId="5" borderId="19" xfId="0" applyFont="1" applyFill="1" applyBorder="1" applyAlignment="1" applyProtection="1">
      <alignment horizontal="left" vertical="top" wrapText="1"/>
      <protection locked="0"/>
    </xf>
    <xf numFmtId="0" fontId="5" fillId="5" borderId="20" xfId="0" applyFont="1" applyFill="1" applyBorder="1" applyAlignment="1" applyProtection="1">
      <alignment horizontal="left" vertical="top" wrapText="1"/>
      <protection locked="0"/>
    </xf>
    <xf numFmtId="0" fontId="5" fillId="2" borderId="13"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0" fillId="2" borderId="14" xfId="0" applyFill="1" applyBorder="1" applyAlignment="1">
      <alignment wrapText="1"/>
    </xf>
    <xf numFmtId="0" fontId="0" fillId="2" borderId="15" xfId="0" applyFill="1" applyBorder="1" applyAlignment="1">
      <alignment wrapText="1"/>
    </xf>
    <xf numFmtId="0" fontId="5" fillId="2" borderId="16" xfId="0" applyFont="1" applyFill="1" applyBorder="1" applyAlignment="1" applyProtection="1">
      <alignment vertical="top" wrapText="1"/>
      <protection locked="0"/>
    </xf>
    <xf numFmtId="0" fontId="5" fillId="2" borderId="0" xfId="0" applyFont="1" applyFill="1" applyAlignment="1" applyProtection="1">
      <alignment vertical="top" wrapText="1"/>
      <protection locked="0"/>
    </xf>
    <xf numFmtId="0" fontId="0" fillId="2" borderId="0" xfId="0" applyFill="1" applyAlignment="1">
      <alignment wrapText="1"/>
    </xf>
    <xf numFmtId="0" fontId="0" fillId="2" borderId="17" xfId="0" applyFill="1" applyBorder="1" applyAlignment="1">
      <alignment wrapText="1"/>
    </xf>
    <xf numFmtId="0" fontId="0" fillId="2" borderId="16" xfId="0" applyFill="1" applyBorder="1" applyAlignment="1">
      <alignment wrapText="1"/>
    </xf>
    <xf numFmtId="0" fontId="0" fillId="2" borderId="18" xfId="0" applyFill="1" applyBorder="1" applyAlignment="1">
      <alignment wrapText="1"/>
    </xf>
    <xf numFmtId="0" fontId="0" fillId="2" borderId="19" xfId="0" applyFill="1" applyBorder="1" applyAlignment="1">
      <alignment wrapText="1"/>
    </xf>
    <xf numFmtId="0" fontId="0" fillId="2" borderId="20" xfId="0" applyFill="1" applyBorder="1" applyAlignment="1">
      <alignment wrapText="1"/>
    </xf>
    <xf numFmtId="0" fontId="5" fillId="2" borderId="13" xfId="0" applyFont="1" applyFill="1" applyBorder="1" applyAlignment="1" applyProtection="1">
      <alignment horizontal="center" vertical="top"/>
      <protection locked="0"/>
    </xf>
    <xf numFmtId="0" fontId="5" fillId="2" borderId="14" xfId="0" applyFont="1" applyFill="1" applyBorder="1" applyAlignment="1" applyProtection="1">
      <alignment horizontal="center" vertical="top"/>
      <protection locked="0"/>
    </xf>
    <xf numFmtId="0" fontId="5" fillId="2" borderId="15" xfId="0" applyFont="1" applyFill="1" applyBorder="1" applyAlignment="1" applyProtection="1">
      <alignment horizontal="center" vertical="top"/>
      <protection locked="0"/>
    </xf>
    <xf numFmtId="0" fontId="5" fillId="2" borderId="16" xfId="0" applyFont="1" applyFill="1" applyBorder="1" applyAlignment="1" applyProtection="1">
      <alignment horizontal="center" vertical="top"/>
      <protection locked="0"/>
    </xf>
    <xf numFmtId="0" fontId="5" fillId="2" borderId="0" xfId="0" applyFont="1" applyFill="1" applyAlignment="1" applyProtection="1">
      <alignment horizontal="center" vertical="top"/>
      <protection locked="0"/>
    </xf>
    <xf numFmtId="0" fontId="5" fillId="2" borderId="17"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19"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xf numFmtId="0" fontId="5" fillId="2" borderId="13" xfId="0" applyFont="1" applyFill="1" applyBorder="1" applyAlignment="1" applyProtection="1">
      <alignment horizontal="center" vertical="top" wrapText="1"/>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CT/HCPF%20Rate%20Documents/RAE/Behavioral%20Health/MLR/SFY%202022/SFY22%20BH%20MLR_Sup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 &amp; G"/>
      <sheetName val="H"/>
      <sheetName val="K"/>
      <sheetName val="L"/>
      <sheetName val="P"/>
    </sheetNames>
    <sheetDataSet>
      <sheetData sheetId="0"/>
      <sheetData sheetId="1"/>
      <sheetData sheetId="2"/>
      <sheetData sheetId="3"/>
      <sheetData sheetId="4">
        <row r="6">
          <cell r="G6">
            <v>658813</v>
          </cell>
        </row>
        <row r="7">
          <cell r="G7">
            <v>1833862</v>
          </cell>
        </row>
        <row r="8">
          <cell r="G8">
            <v>1081147</v>
          </cell>
        </row>
        <row r="9">
          <cell r="G9">
            <v>254209</v>
          </cell>
        </row>
        <row r="10">
          <cell r="G10">
            <v>56737</v>
          </cell>
        </row>
        <row r="11">
          <cell r="G11">
            <v>93970</v>
          </cell>
        </row>
        <row r="12">
          <cell r="G12">
            <v>208240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G51"/>
  <sheetViews>
    <sheetView tabSelected="1" zoomScaleNormal="100" workbookViewId="0">
      <selection activeCell="G9" sqref="G9"/>
    </sheetView>
  </sheetViews>
  <sheetFormatPr defaultColWidth="8.77734375" defaultRowHeight="15" customHeight="1" x14ac:dyDescent="0.3"/>
  <cols>
    <col min="2" max="2" width="36.21875" customWidth="1"/>
    <col min="3" max="5" width="25.77734375" customWidth="1"/>
    <col min="6" max="6" width="28.21875" customWidth="1"/>
    <col min="7" max="7" width="29.88671875" customWidth="1"/>
  </cols>
  <sheetData>
    <row r="2" spans="2:7" ht="18" x14ac:dyDescent="0.35">
      <c r="B2" s="15" t="s">
        <v>100</v>
      </c>
      <c r="C2" s="16"/>
      <c r="D2" s="16"/>
      <c r="E2" s="16"/>
      <c r="F2" s="16"/>
      <c r="G2" s="16"/>
    </row>
    <row r="3" spans="2:7" ht="15" customHeight="1" x14ac:dyDescent="0.3">
      <c r="B3" s="17"/>
      <c r="C3" s="16"/>
      <c r="D3" s="16"/>
      <c r="E3" s="16"/>
      <c r="F3" s="16"/>
      <c r="G3" s="16"/>
    </row>
    <row r="4" spans="2:7" ht="15" customHeight="1" thickBot="1" x14ac:dyDescent="0.35">
      <c r="B4" s="13" t="s">
        <v>29</v>
      </c>
      <c r="C4" s="16"/>
      <c r="D4" s="16"/>
      <c r="E4" s="16"/>
      <c r="F4" s="16"/>
      <c r="G4" s="16"/>
    </row>
    <row r="5" spans="2:7" ht="15" customHeight="1" x14ac:dyDescent="0.3">
      <c r="B5" s="18" t="s">
        <v>117</v>
      </c>
      <c r="C5" s="19"/>
      <c r="D5" s="19"/>
      <c r="E5" s="20"/>
      <c r="F5" s="16"/>
      <c r="G5" s="16"/>
    </row>
    <row r="6" spans="2:7" ht="15" customHeight="1" x14ac:dyDescent="0.3">
      <c r="B6" s="21" t="s">
        <v>99</v>
      </c>
      <c r="C6" s="16"/>
      <c r="D6" s="16"/>
      <c r="E6" s="22"/>
      <c r="F6" s="16"/>
      <c r="G6" s="16"/>
    </row>
    <row r="7" spans="2:7" ht="15" customHeight="1" x14ac:dyDescent="0.3">
      <c r="B7" s="21" t="s">
        <v>30</v>
      </c>
      <c r="C7" s="16"/>
      <c r="D7" s="16"/>
      <c r="E7" s="22"/>
      <c r="F7" s="16"/>
      <c r="G7" s="16"/>
    </row>
    <row r="8" spans="2:7" ht="15" customHeight="1" thickBot="1" x14ac:dyDescent="0.35">
      <c r="B8" s="39" t="s">
        <v>68</v>
      </c>
      <c r="C8" s="23"/>
      <c r="D8" s="23"/>
      <c r="E8" s="24"/>
      <c r="F8" s="16"/>
      <c r="G8" s="16"/>
    </row>
    <row r="9" spans="2:7" ht="15" customHeight="1" x14ac:dyDescent="0.3">
      <c r="B9" s="16"/>
      <c r="C9" s="16"/>
      <c r="D9" s="16"/>
      <c r="E9" s="16"/>
      <c r="F9" s="16"/>
      <c r="G9" s="16"/>
    </row>
    <row r="10" spans="2:7" ht="15" customHeight="1" thickBot="1" x14ac:dyDescent="0.35">
      <c r="B10" s="13" t="s">
        <v>31</v>
      </c>
      <c r="C10" s="16"/>
      <c r="D10" s="16"/>
      <c r="E10" s="16"/>
      <c r="F10" s="16"/>
      <c r="G10" s="16"/>
    </row>
    <row r="11" spans="2:7" ht="15" customHeight="1" x14ac:dyDescent="0.3">
      <c r="B11" s="53" t="s">
        <v>69</v>
      </c>
      <c r="C11" s="106" t="s">
        <v>175</v>
      </c>
      <c r="E11" s="16"/>
      <c r="F11" s="16"/>
      <c r="G11" s="16"/>
    </row>
    <row r="12" spans="2:7" ht="15" customHeight="1" x14ac:dyDescent="0.3">
      <c r="B12" s="25" t="s">
        <v>114</v>
      </c>
      <c r="C12" s="107" t="s">
        <v>176</v>
      </c>
      <c r="E12" s="16"/>
      <c r="F12" s="16"/>
      <c r="G12" s="16"/>
    </row>
    <row r="13" spans="2:7" ht="15" customHeight="1" x14ac:dyDescent="0.3">
      <c r="B13" s="105" t="s">
        <v>116</v>
      </c>
      <c r="C13" s="128" t="s">
        <v>131</v>
      </c>
      <c r="E13" s="16"/>
      <c r="F13" s="16"/>
      <c r="G13" s="16"/>
    </row>
    <row r="14" spans="2:7" ht="15" customHeight="1" x14ac:dyDescent="0.3">
      <c r="B14" s="105" t="s">
        <v>115</v>
      </c>
      <c r="C14" s="108" t="s">
        <v>131</v>
      </c>
      <c r="E14" s="16"/>
      <c r="F14" s="16"/>
      <c r="G14" s="16"/>
    </row>
    <row r="15" spans="2:7" ht="15" customHeight="1" thickBot="1" x14ac:dyDescent="0.35">
      <c r="B15" s="26" t="s">
        <v>32</v>
      </c>
      <c r="C15" s="109">
        <v>44834</v>
      </c>
      <c r="E15" s="16"/>
      <c r="F15" s="16"/>
      <c r="G15" s="16"/>
    </row>
    <row r="16" spans="2:7" ht="15" customHeight="1" x14ac:dyDescent="0.3">
      <c r="B16" s="16"/>
      <c r="C16" s="16"/>
      <c r="D16" s="16"/>
      <c r="E16" s="16"/>
      <c r="F16" s="16"/>
      <c r="G16" s="16"/>
    </row>
    <row r="17" spans="2:7" ht="15" customHeight="1" thickBot="1" x14ac:dyDescent="0.35">
      <c r="B17" s="13" t="s">
        <v>33</v>
      </c>
      <c r="C17" s="16"/>
      <c r="D17" s="16"/>
      <c r="E17" s="16"/>
      <c r="F17" s="16"/>
      <c r="G17" s="16"/>
    </row>
    <row r="18" spans="2:7" ht="15" customHeight="1" x14ac:dyDescent="0.3">
      <c r="B18" s="87" t="s">
        <v>94</v>
      </c>
      <c r="C18" s="19"/>
      <c r="D18" s="19"/>
      <c r="E18" s="19"/>
      <c r="F18" s="19"/>
      <c r="G18" s="20"/>
    </row>
    <row r="19" spans="2:7" ht="15" customHeight="1" x14ac:dyDescent="0.3">
      <c r="B19" s="28" t="s">
        <v>47</v>
      </c>
      <c r="C19" s="16"/>
      <c r="D19" s="16"/>
      <c r="E19" s="16"/>
      <c r="F19" s="16"/>
      <c r="G19" s="22"/>
    </row>
    <row r="20" spans="2:7" ht="15" customHeight="1" x14ac:dyDescent="0.3">
      <c r="B20" s="21" t="s">
        <v>102</v>
      </c>
      <c r="C20" s="16"/>
      <c r="D20" s="16"/>
      <c r="E20" s="16"/>
      <c r="F20" s="16"/>
      <c r="G20" s="22"/>
    </row>
    <row r="21" spans="2:7" ht="15" customHeight="1" x14ac:dyDescent="0.3">
      <c r="B21" s="110" t="s">
        <v>121</v>
      </c>
      <c r="C21" s="47"/>
      <c r="D21" s="47"/>
      <c r="E21" s="47"/>
      <c r="F21" s="47"/>
      <c r="G21" s="48"/>
    </row>
    <row r="22" spans="2:7" ht="15" customHeight="1" x14ac:dyDescent="0.3">
      <c r="B22" s="46" t="s">
        <v>134</v>
      </c>
      <c r="C22" s="47"/>
      <c r="D22" s="47"/>
      <c r="E22" s="47"/>
      <c r="F22" s="47"/>
      <c r="G22" s="48"/>
    </row>
    <row r="23" spans="2:7" ht="15" customHeight="1" x14ac:dyDescent="0.3">
      <c r="B23" s="110" t="s">
        <v>122</v>
      </c>
      <c r="C23" s="47"/>
      <c r="D23" s="47"/>
      <c r="E23" s="47"/>
      <c r="F23" s="47"/>
      <c r="G23" s="48"/>
    </row>
    <row r="24" spans="2:7" ht="15" customHeight="1" x14ac:dyDescent="0.3">
      <c r="B24" s="46" t="s">
        <v>104</v>
      </c>
      <c r="C24" s="47"/>
      <c r="D24" s="47"/>
      <c r="E24" s="47"/>
      <c r="F24" s="47"/>
      <c r="G24" s="48"/>
    </row>
    <row r="25" spans="2:7" ht="15" customHeight="1" x14ac:dyDescent="0.3">
      <c r="B25" s="28" t="s">
        <v>143</v>
      </c>
      <c r="C25" s="16"/>
      <c r="D25" s="16"/>
      <c r="E25" s="16"/>
      <c r="F25" s="16"/>
      <c r="G25" s="22"/>
    </row>
    <row r="26" spans="2:7" ht="15" customHeight="1" x14ac:dyDescent="0.3">
      <c r="B26" s="131" t="s">
        <v>161</v>
      </c>
      <c r="C26" s="16"/>
      <c r="D26" s="16"/>
      <c r="E26" s="16"/>
      <c r="F26" s="16"/>
      <c r="G26" s="22"/>
    </row>
    <row r="27" spans="2:7" ht="15" customHeight="1" x14ac:dyDescent="0.3">
      <c r="B27" s="131" t="s">
        <v>164</v>
      </c>
      <c r="C27" s="16"/>
      <c r="D27" s="16"/>
      <c r="E27" s="16"/>
      <c r="F27" s="16"/>
      <c r="G27" s="22"/>
    </row>
    <row r="28" spans="2:7" ht="15" customHeight="1" x14ac:dyDescent="0.3">
      <c r="B28" s="28" t="s">
        <v>48</v>
      </c>
      <c r="C28" s="16"/>
      <c r="D28" s="16"/>
      <c r="E28" s="16"/>
      <c r="F28" s="16"/>
      <c r="G28" s="22"/>
    </row>
    <row r="29" spans="2:7" ht="15" customHeight="1" x14ac:dyDescent="0.3">
      <c r="B29" s="28" t="s">
        <v>103</v>
      </c>
      <c r="C29" s="16"/>
      <c r="D29" s="16"/>
      <c r="E29" s="16"/>
      <c r="F29" s="16"/>
      <c r="G29" s="22"/>
    </row>
    <row r="30" spans="2:7" ht="15" customHeight="1" x14ac:dyDescent="0.3">
      <c r="B30" s="28" t="s">
        <v>50</v>
      </c>
      <c r="C30" s="16"/>
      <c r="D30" s="16"/>
      <c r="E30" s="16"/>
      <c r="F30" s="16"/>
      <c r="G30" s="22"/>
    </row>
    <row r="31" spans="2:7" ht="15" customHeight="1" x14ac:dyDescent="0.3">
      <c r="B31" s="38" t="s">
        <v>51</v>
      </c>
      <c r="C31" s="16"/>
      <c r="D31" s="16"/>
      <c r="E31" s="16"/>
      <c r="F31" s="16"/>
      <c r="G31" s="22"/>
    </row>
    <row r="32" spans="2:7" ht="15" customHeight="1" x14ac:dyDescent="0.3">
      <c r="B32" s="38"/>
      <c r="C32" s="16"/>
      <c r="D32" s="16"/>
      <c r="E32" s="16"/>
      <c r="F32" s="16"/>
      <c r="G32" s="22"/>
    </row>
    <row r="33" spans="2:7" ht="15" customHeight="1" x14ac:dyDescent="0.3">
      <c r="B33" s="88" t="s">
        <v>113</v>
      </c>
      <c r="C33" s="16"/>
      <c r="D33" s="16"/>
      <c r="E33" s="16"/>
      <c r="F33" s="16"/>
      <c r="G33" s="22"/>
    </row>
    <row r="34" spans="2:7" ht="15" customHeight="1" x14ac:dyDescent="0.3">
      <c r="B34" s="21" t="s">
        <v>132</v>
      </c>
      <c r="C34" s="16"/>
      <c r="D34" s="16"/>
      <c r="E34" s="16"/>
      <c r="F34" s="16"/>
      <c r="G34" s="22"/>
    </row>
    <row r="35" spans="2:7" ht="15" customHeight="1" x14ac:dyDescent="0.3">
      <c r="B35" s="21" t="s">
        <v>133</v>
      </c>
      <c r="C35" s="16"/>
      <c r="D35" s="16"/>
      <c r="E35" s="16"/>
      <c r="F35" s="16"/>
      <c r="G35" s="22"/>
    </row>
    <row r="36" spans="2:7" ht="15" customHeight="1" x14ac:dyDescent="0.3">
      <c r="B36" s="21" t="s">
        <v>118</v>
      </c>
      <c r="C36" s="16"/>
      <c r="D36" s="16"/>
      <c r="E36" s="16"/>
      <c r="F36" s="16"/>
      <c r="G36" s="22"/>
    </row>
    <row r="37" spans="2:7" ht="15" customHeight="1" x14ac:dyDescent="0.3">
      <c r="B37" s="38"/>
      <c r="C37" s="16"/>
      <c r="D37" s="16"/>
      <c r="E37" s="16"/>
      <c r="F37" s="16"/>
      <c r="G37" s="22"/>
    </row>
    <row r="38" spans="2:7" ht="15" customHeight="1" x14ac:dyDescent="0.3">
      <c r="B38" s="88" t="s">
        <v>95</v>
      </c>
      <c r="C38" s="16"/>
      <c r="D38" s="16"/>
      <c r="E38" s="16"/>
      <c r="F38" s="16"/>
      <c r="G38" s="22"/>
    </row>
    <row r="39" spans="2:7" ht="15" customHeight="1" x14ac:dyDescent="0.3">
      <c r="B39" s="21" t="s">
        <v>119</v>
      </c>
      <c r="C39" s="16"/>
      <c r="D39" s="16"/>
      <c r="E39" s="16"/>
      <c r="F39" s="16"/>
      <c r="G39" s="22"/>
    </row>
    <row r="40" spans="2:7" ht="15" customHeight="1" x14ac:dyDescent="0.3">
      <c r="B40" s="38"/>
      <c r="C40" s="16"/>
      <c r="D40" s="16"/>
      <c r="E40" s="16"/>
      <c r="F40" s="16"/>
      <c r="G40" s="22"/>
    </row>
    <row r="41" spans="2:7" ht="15" customHeight="1" x14ac:dyDescent="0.3">
      <c r="B41" s="88" t="s">
        <v>96</v>
      </c>
      <c r="C41" s="16"/>
      <c r="D41" s="16"/>
      <c r="E41" s="16"/>
      <c r="F41" s="16"/>
      <c r="G41" s="22"/>
    </row>
    <row r="42" spans="2:7" ht="15" customHeight="1" x14ac:dyDescent="0.3">
      <c r="B42" s="21" t="s">
        <v>120</v>
      </c>
      <c r="C42" s="16"/>
      <c r="D42" s="16"/>
      <c r="E42" s="16"/>
      <c r="F42" s="16"/>
      <c r="G42" s="22"/>
    </row>
    <row r="43" spans="2:7" ht="15" customHeight="1" x14ac:dyDescent="0.3">
      <c r="B43" s="38"/>
      <c r="C43" s="16"/>
      <c r="D43" s="16"/>
      <c r="E43" s="16"/>
      <c r="F43" s="16"/>
      <c r="G43" s="22"/>
    </row>
    <row r="44" spans="2:7" ht="15" customHeight="1" x14ac:dyDescent="0.3">
      <c r="B44" s="88" t="s">
        <v>97</v>
      </c>
      <c r="C44" s="16"/>
      <c r="D44" s="16"/>
      <c r="E44" s="16"/>
      <c r="F44" s="16"/>
      <c r="G44" s="22"/>
    </row>
    <row r="45" spans="2:7" ht="15" customHeight="1" x14ac:dyDescent="0.3">
      <c r="B45" s="21" t="s">
        <v>98</v>
      </c>
      <c r="C45" s="16"/>
      <c r="D45" s="16"/>
      <c r="E45" s="16"/>
      <c r="F45" s="16"/>
      <c r="G45" s="22"/>
    </row>
    <row r="46" spans="2:7" ht="15" customHeight="1" x14ac:dyDescent="0.3">
      <c r="B46" s="21"/>
      <c r="C46" s="16"/>
      <c r="D46" s="16"/>
      <c r="E46" s="16"/>
      <c r="F46" s="16"/>
      <c r="G46" s="22"/>
    </row>
    <row r="47" spans="2:7" ht="15" customHeight="1" x14ac:dyDescent="0.3">
      <c r="B47" s="88" t="s">
        <v>135</v>
      </c>
      <c r="C47" s="16"/>
      <c r="D47" s="16"/>
      <c r="E47" s="16"/>
      <c r="F47" s="16"/>
      <c r="G47" s="22"/>
    </row>
    <row r="48" spans="2:7" ht="15" customHeight="1" x14ac:dyDescent="0.3">
      <c r="B48" s="21" t="s">
        <v>136</v>
      </c>
      <c r="C48" s="16"/>
      <c r="D48" s="16"/>
      <c r="E48" s="16"/>
      <c r="F48" s="16"/>
      <c r="G48" s="22"/>
    </row>
    <row r="49" spans="2:7" ht="15" customHeight="1" x14ac:dyDescent="0.3">
      <c r="B49" s="28"/>
      <c r="C49" s="16"/>
      <c r="D49" s="16"/>
      <c r="E49" s="16"/>
      <c r="F49" s="16"/>
      <c r="G49" s="22"/>
    </row>
    <row r="50" spans="2:7" ht="15" customHeight="1" x14ac:dyDescent="0.3">
      <c r="B50" s="88" t="s">
        <v>101</v>
      </c>
      <c r="C50" s="16"/>
      <c r="D50" s="16"/>
      <c r="E50" s="16"/>
      <c r="F50" s="16"/>
      <c r="G50" s="22"/>
    </row>
    <row r="51" spans="2:7" ht="15" customHeight="1" thickBot="1" x14ac:dyDescent="0.35">
      <c r="B51" s="30" t="s">
        <v>34</v>
      </c>
      <c r="C51" s="23"/>
      <c r="D51" s="23"/>
      <c r="E51" s="23"/>
      <c r="F51" s="23"/>
      <c r="G51" s="24"/>
    </row>
  </sheetData>
  <protectedRanges>
    <protectedRange sqref="C11:E11" name="Range1"/>
  </protectedRanges>
  <pageMargins left="0.7" right="0.7" top="0.75" bottom="0.75" header="0.3" footer="0.3"/>
  <pageSetup scale="71" fitToHeight="0" orientation="landscape" r:id="rId1"/>
  <headerFooter>
    <oddHeader>&amp;LState of Colorado&amp;RDraft and Confidential</oddHeader>
    <oddFooter>&amp;L&amp;F | &amp;A&amp;R&amp;G</oddFooter>
  </headerFooter>
  <rowBreaks count="1" manualBreakCount="1">
    <brk id="43" min="1"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41"/>
  <sheetViews>
    <sheetView zoomScaleNormal="100" zoomScaleSheetLayoutView="70" workbookViewId="0">
      <selection activeCell="G2" sqref="G2"/>
    </sheetView>
  </sheetViews>
  <sheetFormatPr defaultColWidth="8.77734375" defaultRowHeight="13.8" x14ac:dyDescent="0.3"/>
  <cols>
    <col min="1" max="1" width="2.21875" style="8" customWidth="1"/>
    <col min="2" max="2" width="11" style="8" bestFit="1" customWidth="1"/>
    <col min="3" max="3" width="53.21875" style="8" bestFit="1" customWidth="1"/>
    <col min="4" max="11" width="19.21875" style="8" customWidth="1"/>
    <col min="12" max="12" width="2.21875" style="8" customWidth="1"/>
    <col min="13" max="16384" width="8.77734375" style="8"/>
  </cols>
  <sheetData>
    <row r="2" spans="2:11" x14ac:dyDescent="0.3">
      <c r="B2" s="12" t="s">
        <v>105</v>
      </c>
      <c r="C2" s="13" t="str">
        <f>Overview!$C$11</f>
        <v>Colorado Access</v>
      </c>
    </row>
    <row r="3" spans="2:11" x14ac:dyDescent="0.3">
      <c r="B3" s="12" t="s">
        <v>114</v>
      </c>
      <c r="C3" s="13" t="str">
        <f>Overview!C12</f>
        <v>Region 3</v>
      </c>
    </row>
    <row r="4" spans="2:11" x14ac:dyDescent="0.3">
      <c r="B4" s="12" t="s">
        <v>27</v>
      </c>
      <c r="C4" s="14" t="s">
        <v>75</v>
      </c>
    </row>
    <row r="5" spans="2:11" x14ac:dyDescent="0.3">
      <c r="B5" s="12" t="s">
        <v>28</v>
      </c>
      <c r="C5" s="13" t="str">
        <f>Overview!$C$14</f>
        <v>July 1, 2021 - June 30, 2022</v>
      </c>
    </row>
    <row r="6" spans="2:11" x14ac:dyDescent="0.3">
      <c r="B6" s="12"/>
      <c r="C6" s="13"/>
    </row>
    <row r="7" spans="2:11" x14ac:dyDescent="0.3">
      <c r="C7" s="51"/>
      <c r="D7" s="55" t="s">
        <v>61</v>
      </c>
      <c r="E7" s="56"/>
      <c r="F7" s="56"/>
      <c r="G7" s="56"/>
      <c r="H7" s="56"/>
      <c r="I7" s="56"/>
      <c r="J7" s="57"/>
      <c r="K7" s="50"/>
    </row>
    <row r="8" spans="2:11" x14ac:dyDescent="0.3">
      <c r="B8" s="34" t="s">
        <v>9</v>
      </c>
      <c r="C8" s="52" t="s">
        <v>7</v>
      </c>
      <c r="D8" s="52" t="s">
        <v>55</v>
      </c>
      <c r="E8" s="52" t="s">
        <v>56</v>
      </c>
      <c r="F8" s="52" t="s">
        <v>37</v>
      </c>
      <c r="G8" s="52" t="s">
        <v>57</v>
      </c>
      <c r="H8" s="52" t="s">
        <v>58</v>
      </c>
      <c r="I8" s="52" t="s">
        <v>59</v>
      </c>
      <c r="J8" s="52" t="s">
        <v>60</v>
      </c>
      <c r="K8" s="34" t="s">
        <v>38</v>
      </c>
    </row>
    <row r="9" spans="2:11" x14ac:dyDescent="0.3">
      <c r="B9" s="9" t="s">
        <v>10</v>
      </c>
      <c r="C9" s="9" t="s">
        <v>8</v>
      </c>
      <c r="D9" s="31">
        <v>32757623.25</v>
      </c>
      <c r="E9" s="31">
        <v>49375508.75</v>
      </c>
      <c r="F9" s="31">
        <v>84994353.000000015</v>
      </c>
      <c r="G9" s="31">
        <v>7419716.7599999998</v>
      </c>
      <c r="H9" s="31">
        <v>8481680.9400000013</v>
      </c>
      <c r="I9" s="31">
        <v>2265849.6800000006</v>
      </c>
      <c r="J9" s="31">
        <v>29427331.600000001</v>
      </c>
      <c r="K9" s="32">
        <f t="shared" ref="K9:K12" si="0">SUM(D9:J9)</f>
        <v>214722063.97999999</v>
      </c>
    </row>
    <row r="10" spans="2:11" x14ac:dyDescent="0.3">
      <c r="B10" s="9" t="s">
        <v>11</v>
      </c>
      <c r="C10" s="9" t="s">
        <v>52</v>
      </c>
      <c r="D10" s="31"/>
      <c r="E10" s="31"/>
      <c r="F10" s="31"/>
      <c r="G10" s="31"/>
      <c r="H10" s="31"/>
      <c r="I10" s="31"/>
      <c r="J10" s="31"/>
      <c r="K10" s="32">
        <f t="shared" si="0"/>
        <v>0</v>
      </c>
    </row>
    <row r="11" spans="2:11" x14ac:dyDescent="0.3">
      <c r="B11" s="9" t="s">
        <v>12</v>
      </c>
      <c r="C11" s="9" t="s">
        <v>35</v>
      </c>
      <c r="D11" s="31"/>
      <c r="E11" s="31"/>
      <c r="F11" s="31"/>
      <c r="G11" s="31"/>
      <c r="H11" s="31"/>
      <c r="I11" s="31"/>
      <c r="J11" s="31"/>
      <c r="K11" s="32">
        <f t="shared" si="0"/>
        <v>0</v>
      </c>
    </row>
    <row r="12" spans="2:11" ht="14.4" thickBot="1" x14ac:dyDescent="0.35">
      <c r="B12" s="11" t="s">
        <v>13</v>
      </c>
      <c r="C12" s="11" t="s">
        <v>26</v>
      </c>
      <c r="D12" s="64"/>
      <c r="E12" s="64"/>
      <c r="F12" s="64"/>
      <c r="G12" s="64"/>
      <c r="H12" s="64"/>
      <c r="I12" s="64"/>
      <c r="J12" s="64"/>
      <c r="K12" s="65">
        <f t="shared" si="0"/>
        <v>0</v>
      </c>
    </row>
    <row r="13" spans="2:11" ht="14.4" thickTop="1" x14ac:dyDescent="0.3">
      <c r="B13" s="62" t="s">
        <v>14</v>
      </c>
      <c r="C13" s="66" t="s">
        <v>72</v>
      </c>
      <c r="D13" s="63">
        <f>D9-D10-D11+D12</f>
        <v>32757623.25</v>
      </c>
      <c r="E13" s="63">
        <f t="shared" ref="E13:K13" si="1">E9-E10-E11+E12</f>
        <v>49375508.75</v>
      </c>
      <c r="F13" s="63">
        <f t="shared" si="1"/>
        <v>84994353.000000015</v>
      </c>
      <c r="G13" s="63">
        <f t="shared" si="1"/>
        <v>7419716.7599999998</v>
      </c>
      <c r="H13" s="63">
        <f t="shared" si="1"/>
        <v>8481680.9400000013</v>
      </c>
      <c r="I13" s="63">
        <f t="shared" si="1"/>
        <v>2265849.6800000006</v>
      </c>
      <c r="J13" s="63">
        <f t="shared" si="1"/>
        <v>29427331.600000001</v>
      </c>
      <c r="K13" s="63">
        <f t="shared" si="1"/>
        <v>214722063.97999999</v>
      </c>
    </row>
    <row r="14" spans="2:11" ht="14.4" x14ac:dyDescent="0.3">
      <c r="B14"/>
      <c r="C14"/>
      <c r="D14"/>
      <c r="E14"/>
      <c r="F14"/>
      <c r="G14"/>
      <c r="H14"/>
      <c r="I14"/>
      <c r="J14"/>
      <c r="K14"/>
    </row>
    <row r="15" spans="2:11" x14ac:dyDescent="0.3">
      <c r="D15" s="55" t="s">
        <v>61</v>
      </c>
      <c r="E15" s="56"/>
      <c r="F15" s="56"/>
      <c r="G15" s="56"/>
      <c r="H15" s="56"/>
      <c r="I15" s="56"/>
      <c r="J15" s="57"/>
      <c r="K15" s="50"/>
    </row>
    <row r="16" spans="2:11" x14ac:dyDescent="0.3">
      <c r="B16" s="34" t="s">
        <v>9</v>
      </c>
      <c r="C16" s="54" t="s">
        <v>71</v>
      </c>
      <c r="D16" s="52" t="s">
        <v>55</v>
      </c>
      <c r="E16" s="52" t="s">
        <v>56</v>
      </c>
      <c r="F16" s="52" t="s">
        <v>37</v>
      </c>
      <c r="G16" s="52" t="s">
        <v>57</v>
      </c>
      <c r="H16" s="52" t="s">
        <v>58</v>
      </c>
      <c r="I16" s="52" t="s">
        <v>59</v>
      </c>
      <c r="J16" s="52" t="s">
        <v>60</v>
      </c>
      <c r="K16" s="34" t="s">
        <v>38</v>
      </c>
    </row>
    <row r="17" spans="2:13" x14ac:dyDescent="0.3">
      <c r="B17" s="2" t="s">
        <v>15</v>
      </c>
      <c r="C17" s="2" t="s">
        <v>4</v>
      </c>
      <c r="D17" s="32">
        <v>25116262.479999132</v>
      </c>
      <c r="E17" s="32">
        <v>38793684.939998865</v>
      </c>
      <c r="F17" s="32">
        <v>57078761.499998383</v>
      </c>
      <c r="G17" s="32">
        <v>5462259.1800000612</v>
      </c>
      <c r="H17" s="32">
        <v>6783704.6100000348</v>
      </c>
      <c r="I17" s="32">
        <v>1517418.5699999989</v>
      </c>
      <c r="J17" s="32">
        <v>20116095.840000004</v>
      </c>
      <c r="K17" s="32">
        <f>SUM(D17:J17)</f>
        <v>154868187.11999649</v>
      </c>
    </row>
    <row r="18" spans="2:13" x14ac:dyDescent="0.3">
      <c r="B18" s="2" t="s">
        <v>16</v>
      </c>
      <c r="C18" s="2" t="s">
        <v>2</v>
      </c>
      <c r="D18" s="32">
        <v>118196.04648711812</v>
      </c>
      <c r="E18" s="32">
        <v>182561.40587104097</v>
      </c>
      <c r="F18" s="32">
        <v>268610.18645004899</v>
      </c>
      <c r="G18" s="32">
        <v>25705.15579211279</v>
      </c>
      <c r="H18" s="32">
        <v>31923.820913917651</v>
      </c>
      <c r="I18" s="32">
        <v>7140.9062547805615</v>
      </c>
      <c r="J18" s="32">
        <v>94665.47823098104</v>
      </c>
      <c r="K18" s="32">
        <f t="shared" ref="K18:K27" si="2">SUM(D18:J18)</f>
        <v>728803.00000000012</v>
      </c>
      <c r="M18" s="142"/>
    </row>
    <row r="19" spans="2:13" x14ac:dyDescent="0.3">
      <c r="B19" s="2" t="s">
        <v>17</v>
      </c>
      <c r="C19" s="2" t="s">
        <v>36</v>
      </c>
      <c r="D19" s="32">
        <v>4042921.1630403399</v>
      </c>
      <c r="E19" s="32">
        <v>6244552.1088632187</v>
      </c>
      <c r="F19" s="32">
        <v>9187869.1350769643</v>
      </c>
      <c r="G19" s="32">
        <v>879250.37630178407</v>
      </c>
      <c r="H19" s="32">
        <v>1091961.152795868</v>
      </c>
      <c r="I19" s="32">
        <v>244256.23257953848</v>
      </c>
      <c r="J19" s="32">
        <v>3238053.0205896525</v>
      </c>
      <c r="K19" s="32">
        <f t="shared" si="2"/>
        <v>24928863.189247366</v>
      </c>
    </row>
    <row r="20" spans="2:13" x14ac:dyDescent="0.3">
      <c r="B20" s="2" t="s">
        <v>18</v>
      </c>
      <c r="C20" s="2" t="s">
        <v>0</v>
      </c>
      <c r="D20" s="32"/>
      <c r="E20" s="32"/>
      <c r="F20" s="32"/>
      <c r="G20" s="32"/>
      <c r="H20" s="32"/>
      <c r="I20" s="32"/>
      <c r="J20" s="32"/>
      <c r="K20" s="32">
        <f t="shared" si="2"/>
        <v>0</v>
      </c>
    </row>
    <row r="21" spans="2:13" x14ac:dyDescent="0.3">
      <c r="B21" s="2" t="s">
        <v>20</v>
      </c>
      <c r="C21" s="44" t="s">
        <v>54</v>
      </c>
      <c r="D21" s="32"/>
      <c r="E21" s="32"/>
      <c r="F21" s="32"/>
      <c r="G21" s="32"/>
      <c r="H21" s="32"/>
      <c r="I21" s="32"/>
      <c r="J21" s="32"/>
      <c r="K21" s="32">
        <f t="shared" si="2"/>
        <v>0</v>
      </c>
    </row>
    <row r="22" spans="2:13" ht="15" x14ac:dyDescent="0.3">
      <c r="B22" s="2" t="s">
        <v>21</v>
      </c>
      <c r="C22" s="111" t="s">
        <v>123</v>
      </c>
      <c r="D22" s="7"/>
      <c r="E22" s="7"/>
      <c r="F22" s="7"/>
      <c r="G22" s="7"/>
      <c r="H22" s="7"/>
      <c r="I22" s="7"/>
      <c r="J22" s="7"/>
      <c r="K22" s="7"/>
    </row>
    <row r="23" spans="2:13" x14ac:dyDescent="0.3">
      <c r="B23" s="129" t="s">
        <v>137</v>
      </c>
      <c r="C23" s="130" t="s">
        <v>138</v>
      </c>
      <c r="D23" s="32">
        <v>304606.9705373926</v>
      </c>
      <c r="E23" s="32">
        <v>470485.08331863611</v>
      </c>
      <c r="F23" s="32">
        <v>692244.26350801019</v>
      </c>
      <c r="G23" s="32">
        <v>66245.613671016952</v>
      </c>
      <c r="H23" s="32">
        <v>82271.942806704028</v>
      </c>
      <c r="I23" s="32">
        <v>18403.067495132262</v>
      </c>
      <c r="J23" s="32">
        <v>243965.55887810819</v>
      </c>
      <c r="K23" s="32">
        <f t="shared" ref="K23:K24" si="3">SUM(D23:J23)</f>
        <v>1878222.5002150002</v>
      </c>
    </row>
    <row r="24" spans="2:13" x14ac:dyDescent="0.3">
      <c r="B24" s="129" t="s">
        <v>139</v>
      </c>
      <c r="C24" s="130" t="s">
        <v>140</v>
      </c>
      <c r="D24" s="32">
        <v>128032.38006793302</v>
      </c>
      <c r="E24" s="32">
        <v>197754.25656698883</v>
      </c>
      <c r="F24" s="32">
        <v>290964.05932189268</v>
      </c>
      <c r="G24" s="32">
        <v>27844.351599695019</v>
      </c>
      <c r="H24" s="32">
        <v>34580.537115653831</v>
      </c>
      <c r="I24" s="32">
        <v>7735.1760131942192</v>
      </c>
      <c r="J24" s="32">
        <v>102543.58625694437</v>
      </c>
      <c r="K24" s="32">
        <f t="shared" si="3"/>
        <v>789454.34694230207</v>
      </c>
    </row>
    <row r="25" spans="2:13" x14ac:dyDescent="0.3">
      <c r="B25" s="2" t="s">
        <v>25</v>
      </c>
      <c r="C25" s="44" t="s">
        <v>142</v>
      </c>
      <c r="D25" s="32">
        <v>3562.7830471062916</v>
      </c>
      <c r="E25" s="32">
        <v>5502.9478669079181</v>
      </c>
      <c r="F25" s="32">
        <v>8096.7159816855265</v>
      </c>
      <c r="G25" s="32">
        <v>774.83042793099537</v>
      </c>
      <c r="H25" s="32">
        <v>962.27963059118963</v>
      </c>
      <c r="I25" s="32">
        <v>215.2483141496638</v>
      </c>
      <c r="J25" s="32">
        <v>2853.5012042412727</v>
      </c>
      <c r="K25" s="32">
        <f t="shared" si="2"/>
        <v>21968.306472612858</v>
      </c>
    </row>
    <row r="26" spans="2:13" x14ac:dyDescent="0.3">
      <c r="B26" s="2" t="s">
        <v>22</v>
      </c>
      <c r="C26" s="44" t="s">
        <v>5</v>
      </c>
      <c r="D26" s="32"/>
      <c r="E26" s="32"/>
      <c r="F26" s="32"/>
      <c r="G26" s="32"/>
      <c r="H26" s="32"/>
      <c r="I26" s="32"/>
      <c r="J26" s="32"/>
      <c r="K26" s="32">
        <f t="shared" si="2"/>
        <v>0</v>
      </c>
    </row>
    <row r="27" spans="2:13" ht="14.4" thickBot="1" x14ac:dyDescent="0.35">
      <c r="B27" s="68" t="s">
        <v>19</v>
      </c>
      <c r="C27" s="68" t="s">
        <v>3</v>
      </c>
      <c r="D27" s="65"/>
      <c r="E27" s="65"/>
      <c r="F27" s="65"/>
      <c r="G27" s="65"/>
      <c r="H27" s="65"/>
      <c r="I27" s="65"/>
      <c r="J27" s="65"/>
      <c r="K27" s="65">
        <f t="shared" si="2"/>
        <v>0</v>
      </c>
    </row>
    <row r="28" spans="2:13" ht="28.2" thickTop="1" x14ac:dyDescent="0.3">
      <c r="B28" s="62" t="s">
        <v>23</v>
      </c>
      <c r="C28" s="67" t="s">
        <v>141</v>
      </c>
      <c r="D28" s="63">
        <f>SUM(D17:D21,D23:D27)</f>
        <v>29713581.823179025</v>
      </c>
      <c r="E28" s="63">
        <f t="shared" ref="E28:K28" si="4">SUM(E17:E21,E23:E27)</f>
        <v>45894540.742485657</v>
      </c>
      <c r="F28" s="63">
        <f t="shared" si="4"/>
        <v>67526545.860336989</v>
      </c>
      <c r="G28" s="63">
        <f t="shared" si="4"/>
        <v>6462079.5077926004</v>
      </c>
      <c r="H28" s="63">
        <f t="shared" si="4"/>
        <v>8025404.3432627693</v>
      </c>
      <c r="I28" s="63">
        <f t="shared" si="4"/>
        <v>1795169.2006567942</v>
      </c>
      <c r="J28" s="63">
        <f t="shared" si="4"/>
        <v>23798176.98515993</v>
      </c>
      <c r="K28" s="63">
        <f t="shared" si="4"/>
        <v>183215498.46287376</v>
      </c>
    </row>
    <row r="30" spans="2:13" x14ac:dyDescent="0.3">
      <c r="D30" s="34" t="s">
        <v>61</v>
      </c>
      <c r="E30" s="34"/>
      <c r="F30" s="34"/>
      <c r="G30" s="34"/>
      <c r="H30" s="34"/>
      <c r="I30" s="34"/>
      <c r="J30" s="34"/>
      <c r="K30" s="50"/>
    </row>
    <row r="31" spans="2:13" x14ac:dyDescent="0.3">
      <c r="B31" s="34" t="s">
        <v>9</v>
      </c>
      <c r="C31" s="54" t="s">
        <v>73</v>
      </c>
      <c r="D31" s="52" t="s">
        <v>55</v>
      </c>
      <c r="E31" s="52" t="s">
        <v>56</v>
      </c>
      <c r="F31" s="52" t="s">
        <v>37</v>
      </c>
      <c r="G31" s="52" t="s">
        <v>57</v>
      </c>
      <c r="H31" s="52" t="s">
        <v>58</v>
      </c>
      <c r="I31" s="52" t="s">
        <v>59</v>
      </c>
      <c r="J31" s="52" t="s">
        <v>60</v>
      </c>
      <c r="K31" s="34" t="s">
        <v>38</v>
      </c>
    </row>
    <row r="32" spans="2:13" x14ac:dyDescent="0.3">
      <c r="B32" s="132" t="s">
        <v>24</v>
      </c>
      <c r="C32" s="132" t="s">
        <v>144</v>
      </c>
      <c r="D32" s="58">
        <f>[1]P!$G$6</f>
        <v>658813</v>
      </c>
      <c r="E32" s="58">
        <f>[1]P!$G$7</f>
        <v>1833862</v>
      </c>
      <c r="F32" s="58">
        <f>[1]P!$G$8</f>
        <v>1081147</v>
      </c>
      <c r="G32" s="58">
        <f>[1]P!$G$9</f>
        <v>254209</v>
      </c>
      <c r="H32" s="58">
        <f>[1]P!$G$10</f>
        <v>56737</v>
      </c>
      <c r="I32" s="58">
        <f>[1]P!$G$11</f>
        <v>93970</v>
      </c>
      <c r="J32" s="58">
        <f>[1]P!$G$12</f>
        <v>208240</v>
      </c>
      <c r="K32" s="60">
        <f>SUM(D32:J32)</f>
        <v>4186978</v>
      </c>
    </row>
    <row r="35" spans="2:11" ht="12.75" customHeight="1" x14ac:dyDescent="0.3">
      <c r="B35" s="144" t="s">
        <v>163</v>
      </c>
      <c r="C35" s="145"/>
      <c r="D35" s="145"/>
      <c r="E35" s="145"/>
      <c r="F35" s="145"/>
      <c r="G35" s="145"/>
      <c r="H35" s="145"/>
      <c r="I35" s="145"/>
      <c r="J35" s="145"/>
      <c r="K35" s="145"/>
    </row>
    <row r="36" spans="2:11" x14ac:dyDescent="0.3">
      <c r="B36" s="146" t="s">
        <v>177</v>
      </c>
      <c r="C36" s="147"/>
      <c r="D36" s="147"/>
      <c r="E36" s="147"/>
      <c r="F36" s="147"/>
      <c r="G36" s="147"/>
      <c r="H36" s="147"/>
      <c r="I36" s="147"/>
      <c r="J36" s="147"/>
      <c r="K36" s="148"/>
    </row>
    <row r="37" spans="2:11" x14ac:dyDescent="0.3">
      <c r="B37" s="149"/>
      <c r="C37" s="150"/>
      <c r="D37" s="150"/>
      <c r="E37" s="150"/>
      <c r="F37" s="150"/>
      <c r="G37" s="150"/>
      <c r="H37" s="150"/>
      <c r="I37" s="150"/>
      <c r="J37" s="150"/>
      <c r="K37" s="151"/>
    </row>
    <row r="38" spans="2:11" x14ac:dyDescent="0.3">
      <c r="B38" s="149"/>
      <c r="C38" s="150"/>
      <c r="D38" s="150"/>
      <c r="E38" s="150"/>
      <c r="F38" s="150"/>
      <c r="G38" s="150"/>
      <c r="H38" s="150"/>
      <c r="I38" s="150"/>
      <c r="J38" s="150"/>
      <c r="K38" s="151"/>
    </row>
    <row r="39" spans="2:11" x14ac:dyDescent="0.3">
      <c r="B39" s="149"/>
      <c r="C39" s="150"/>
      <c r="D39" s="150"/>
      <c r="E39" s="150"/>
      <c r="F39" s="150"/>
      <c r="G39" s="150"/>
      <c r="H39" s="150"/>
      <c r="I39" s="150"/>
      <c r="J39" s="150"/>
      <c r="K39" s="151"/>
    </row>
    <row r="40" spans="2:11" x14ac:dyDescent="0.3">
      <c r="B40" s="149"/>
      <c r="C40" s="150"/>
      <c r="D40" s="150"/>
      <c r="E40" s="150"/>
      <c r="F40" s="150"/>
      <c r="G40" s="150"/>
      <c r="H40" s="150"/>
      <c r="I40" s="150"/>
      <c r="J40" s="150"/>
      <c r="K40" s="151"/>
    </row>
    <row r="41" spans="2:11" x14ac:dyDescent="0.3">
      <c r="B41" s="152"/>
      <c r="C41" s="153"/>
      <c r="D41" s="153"/>
      <c r="E41" s="153"/>
      <c r="F41" s="153"/>
      <c r="G41" s="153"/>
      <c r="H41" s="153"/>
      <c r="I41" s="153"/>
      <c r="J41" s="153"/>
      <c r="K41" s="154"/>
    </row>
  </sheetData>
  <protectedRanges>
    <protectedRange sqref="B36:G41" name="Range1"/>
  </protectedRanges>
  <mergeCells count="2">
    <mergeCell ref="B35:K35"/>
    <mergeCell ref="B36:K41"/>
  </mergeCells>
  <printOptions horizontalCentered="1"/>
  <pageMargins left="0.7" right="0.7" top="0.75" bottom="0.75" header="0.3" footer="0.3"/>
  <pageSetup scale="55" fitToWidth="3" orientation="landscape" r:id="rId1"/>
  <headerFooter>
    <oddHeader>&amp;LState of Colorado&amp;RDraft and Confidential</oddHeader>
    <oddFooter>&amp;L&amp;F | &amp;A&amp;R&amp;G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AC83-EC3A-4B4F-9441-0509973DC080}">
  <dimension ref="B2:P95"/>
  <sheetViews>
    <sheetView zoomScaleNormal="100" zoomScaleSheetLayoutView="70" workbookViewId="0">
      <selection activeCell="F36" sqref="F36"/>
    </sheetView>
  </sheetViews>
  <sheetFormatPr defaultColWidth="8.77734375" defaultRowHeight="13.8" x14ac:dyDescent="0.3"/>
  <cols>
    <col min="1" max="1" width="2.21875" style="8" customWidth="1"/>
    <col min="2" max="2" width="11" style="8" bestFit="1" customWidth="1"/>
    <col min="3" max="3" width="23.21875" style="8" bestFit="1" customWidth="1"/>
    <col min="4" max="5" width="15.21875" style="8" customWidth="1"/>
    <col min="6" max="8" width="11.109375" style="8" bestFit="1" customWidth="1"/>
    <col min="9" max="9" width="2.21875" style="8" customWidth="1"/>
    <col min="10" max="10" width="11" style="8" bestFit="1" customWidth="1"/>
    <col min="11" max="11" width="18.21875" style="8" bestFit="1" customWidth="1"/>
    <col min="12" max="16" width="13" style="8" customWidth="1"/>
    <col min="17" max="17" width="2.21875" style="8" customWidth="1"/>
    <col min="18" max="16384" width="8.77734375" style="8"/>
  </cols>
  <sheetData>
    <row r="2" spans="2:16" x14ac:dyDescent="0.3">
      <c r="B2" s="12" t="s">
        <v>105</v>
      </c>
      <c r="C2" s="13" t="str">
        <f>Overview!$C$11</f>
        <v>Colorado Access</v>
      </c>
    </row>
    <row r="3" spans="2:16" x14ac:dyDescent="0.3">
      <c r="B3" s="12" t="s">
        <v>114</v>
      </c>
      <c r="C3" s="13" t="str">
        <f>Overview!C12</f>
        <v>Region 3</v>
      </c>
    </row>
    <row r="4" spans="2:16" x14ac:dyDescent="0.3">
      <c r="B4" s="12" t="s">
        <v>27</v>
      </c>
      <c r="C4" s="14" t="s">
        <v>112</v>
      </c>
    </row>
    <row r="5" spans="2:16" x14ac:dyDescent="0.3">
      <c r="B5" s="12" t="s">
        <v>28</v>
      </c>
      <c r="C5" s="13" t="str">
        <f>Overview!C13</f>
        <v>July 1, 2021 - June 30, 2022</v>
      </c>
    </row>
    <row r="6" spans="2:16" x14ac:dyDescent="0.3">
      <c r="B6" s="12"/>
      <c r="C6" s="13"/>
    </row>
    <row r="7" spans="2:16" ht="14.4" x14ac:dyDescent="0.3">
      <c r="B7" s="91" t="s">
        <v>159</v>
      </c>
    </row>
    <row r="8" spans="2:16" x14ac:dyDescent="0.3">
      <c r="B8" s="12"/>
    </row>
    <row r="9" spans="2:16" x14ac:dyDescent="0.3">
      <c r="B9" s="12"/>
      <c r="C9" s="77" t="s">
        <v>90</v>
      </c>
    </row>
    <row r="10" spans="2:16" x14ac:dyDescent="0.3">
      <c r="B10" s="12"/>
      <c r="C10" s="71">
        <v>345914.08</v>
      </c>
    </row>
    <row r="11" spans="2:16" x14ac:dyDescent="0.3">
      <c r="B11" s="12"/>
      <c r="C11" s="13"/>
      <c r="J11" s="12"/>
      <c r="K11" s="13"/>
    </row>
    <row r="12" spans="2:16" x14ac:dyDescent="0.3">
      <c r="C12" s="51"/>
      <c r="D12" s="34" t="s">
        <v>76</v>
      </c>
      <c r="E12" s="34"/>
      <c r="F12" s="34"/>
      <c r="G12" s="34"/>
      <c r="H12" s="34"/>
      <c r="K12" s="51"/>
      <c r="L12" s="34" t="s">
        <v>111</v>
      </c>
      <c r="M12" s="34"/>
      <c r="N12" s="34"/>
      <c r="O12" s="34"/>
      <c r="P12" s="34"/>
    </row>
    <row r="13" spans="2:16" x14ac:dyDescent="0.3">
      <c r="B13" s="34" t="s">
        <v>153</v>
      </c>
      <c r="C13" s="52" t="s">
        <v>64</v>
      </c>
      <c r="D13" s="54" t="s">
        <v>77</v>
      </c>
      <c r="E13" s="54" t="s">
        <v>78</v>
      </c>
      <c r="F13" s="54" t="s">
        <v>79</v>
      </c>
      <c r="G13" s="52" t="s">
        <v>62</v>
      </c>
      <c r="H13" s="52" t="s">
        <v>63</v>
      </c>
      <c r="J13" s="34" t="str">
        <f>B13</f>
        <v>JUL'21</v>
      </c>
      <c r="K13" s="52" t="s">
        <v>64</v>
      </c>
      <c r="L13" s="54" t="s">
        <v>77</v>
      </c>
      <c r="M13" s="54" t="s">
        <v>78</v>
      </c>
      <c r="N13" s="54" t="s">
        <v>79</v>
      </c>
      <c r="O13" s="52" t="s">
        <v>62</v>
      </c>
      <c r="P13" s="52" t="s">
        <v>63</v>
      </c>
    </row>
    <row r="14" spans="2:16" ht="14.4" x14ac:dyDescent="0.3">
      <c r="B14"/>
      <c r="C14" s="9" t="s">
        <v>65</v>
      </c>
      <c r="D14" s="59"/>
      <c r="E14" s="59"/>
      <c r="F14" s="59">
        <v>50</v>
      </c>
      <c r="G14" s="59">
        <v>519</v>
      </c>
      <c r="H14" s="59">
        <v>35</v>
      </c>
      <c r="J14"/>
      <c r="K14" s="9" t="s">
        <v>65</v>
      </c>
      <c r="L14" s="71"/>
      <c r="M14" s="71"/>
      <c r="N14" s="71">
        <v>28112.5</v>
      </c>
      <c r="O14" s="71">
        <v>187373.75</v>
      </c>
      <c r="P14" s="71">
        <v>33026.639999999999</v>
      </c>
    </row>
    <row r="15" spans="2:16" ht="14.4" x14ac:dyDescent="0.3">
      <c r="B15"/>
      <c r="C15" s="9" t="s">
        <v>66</v>
      </c>
      <c r="D15" s="59">
        <v>106</v>
      </c>
      <c r="E15" s="59">
        <v>400</v>
      </c>
      <c r="F15" s="59"/>
      <c r="G15" s="59"/>
      <c r="H15" s="59"/>
      <c r="J15"/>
      <c r="K15" s="9" t="s">
        <v>66</v>
      </c>
      <c r="L15" s="71">
        <v>21027.88</v>
      </c>
      <c r="M15" s="71">
        <v>82539.520000000004</v>
      </c>
      <c r="N15" s="71"/>
      <c r="O15" s="71"/>
      <c r="P15" s="71"/>
    </row>
    <row r="16" spans="2:16" ht="15" thickBot="1" x14ac:dyDescent="0.35">
      <c r="B16"/>
      <c r="C16" s="11" t="s">
        <v>67</v>
      </c>
      <c r="D16" s="69"/>
      <c r="E16" s="69"/>
      <c r="F16" s="69"/>
      <c r="G16" s="69"/>
      <c r="H16" s="69">
        <v>150</v>
      </c>
      <c r="J16"/>
      <c r="K16" s="11" t="s">
        <v>67</v>
      </c>
      <c r="L16" s="72"/>
      <c r="M16" s="72"/>
      <c r="N16" s="72"/>
      <c r="O16" s="72"/>
      <c r="P16" s="72">
        <v>124734.21</v>
      </c>
    </row>
    <row r="17" spans="2:16" ht="15" thickTop="1" x14ac:dyDescent="0.3">
      <c r="B17"/>
      <c r="C17" s="66" t="s">
        <v>38</v>
      </c>
      <c r="D17" s="70">
        <f>SUM(D14:D16)</f>
        <v>106</v>
      </c>
      <c r="E17" s="70">
        <f t="shared" ref="E17:H17" si="0">SUM(E14:E16)</f>
        <v>400</v>
      </c>
      <c r="F17" s="70">
        <f t="shared" si="0"/>
        <v>50</v>
      </c>
      <c r="G17" s="70">
        <f t="shared" si="0"/>
        <v>519</v>
      </c>
      <c r="H17" s="70">
        <f t="shared" si="0"/>
        <v>185</v>
      </c>
      <c r="J17"/>
      <c r="K17" s="66" t="s">
        <v>38</v>
      </c>
      <c r="L17" s="73">
        <f>SUM(L14:L16)</f>
        <v>21027.88</v>
      </c>
      <c r="M17" s="73">
        <f t="shared" ref="M17:P17" si="1">SUM(M14:M16)</f>
        <v>82539.520000000004</v>
      </c>
      <c r="N17" s="73">
        <f t="shared" si="1"/>
        <v>28112.5</v>
      </c>
      <c r="O17" s="73">
        <f t="shared" si="1"/>
        <v>187373.75</v>
      </c>
      <c r="P17" s="73">
        <f t="shared" si="1"/>
        <v>157760.85</v>
      </c>
    </row>
    <row r="18" spans="2:16" ht="14.4" x14ac:dyDescent="0.3">
      <c r="B18"/>
      <c r="C18"/>
      <c r="D18"/>
      <c r="E18"/>
      <c r="F18"/>
      <c r="G18"/>
      <c r="H18"/>
      <c r="J18"/>
      <c r="K18"/>
    </row>
    <row r="19" spans="2:16" x14ac:dyDescent="0.3">
      <c r="C19" s="51"/>
      <c r="D19" s="34" t="s">
        <v>76</v>
      </c>
      <c r="E19" s="34"/>
      <c r="F19" s="34"/>
      <c r="G19" s="34"/>
      <c r="H19" s="34"/>
      <c r="K19" s="51"/>
      <c r="L19" s="34" t="s">
        <v>111</v>
      </c>
      <c r="M19" s="34"/>
      <c r="N19" s="34"/>
      <c r="O19" s="34"/>
      <c r="P19" s="34"/>
    </row>
    <row r="20" spans="2:16" x14ac:dyDescent="0.3">
      <c r="B20" s="34" t="s">
        <v>154</v>
      </c>
      <c r="C20" s="52" t="s">
        <v>64</v>
      </c>
      <c r="D20" s="54" t="s">
        <v>77</v>
      </c>
      <c r="E20" s="54" t="s">
        <v>78</v>
      </c>
      <c r="F20" s="54" t="s">
        <v>79</v>
      </c>
      <c r="G20" s="52" t="s">
        <v>62</v>
      </c>
      <c r="H20" s="52" t="s">
        <v>63</v>
      </c>
      <c r="J20" s="34" t="str">
        <f>B20</f>
        <v>AUG'21</v>
      </c>
      <c r="K20" s="52" t="s">
        <v>64</v>
      </c>
      <c r="L20" s="54" t="s">
        <v>77</v>
      </c>
      <c r="M20" s="54" t="s">
        <v>78</v>
      </c>
      <c r="N20" s="54" t="s">
        <v>79</v>
      </c>
      <c r="O20" s="52" t="s">
        <v>62</v>
      </c>
      <c r="P20" s="52" t="s">
        <v>63</v>
      </c>
    </row>
    <row r="21" spans="2:16" ht="12.75" customHeight="1" x14ac:dyDescent="0.3">
      <c r="B21"/>
      <c r="C21" s="9" t="s">
        <v>65</v>
      </c>
      <c r="D21" s="59"/>
      <c r="E21" s="59"/>
      <c r="F21" s="59">
        <v>99</v>
      </c>
      <c r="G21" s="59">
        <v>441</v>
      </c>
      <c r="H21" s="59">
        <v>72</v>
      </c>
      <c r="J21"/>
      <c r="K21" s="9" t="s">
        <v>65</v>
      </c>
      <c r="L21" s="71"/>
      <c r="M21" s="71"/>
      <c r="N21" s="71">
        <v>64350</v>
      </c>
      <c r="O21" s="71">
        <v>161528.75</v>
      </c>
      <c r="P21" s="71">
        <v>63424.26</v>
      </c>
    </row>
    <row r="22" spans="2:16" ht="14.4" x14ac:dyDescent="0.3">
      <c r="B22"/>
      <c r="C22" s="9" t="s">
        <v>66</v>
      </c>
      <c r="D22" s="59">
        <v>283</v>
      </c>
      <c r="E22" s="59">
        <v>536</v>
      </c>
      <c r="F22" s="59"/>
      <c r="G22" s="59"/>
      <c r="H22" s="59"/>
      <c r="J22"/>
      <c r="K22" s="9" t="s">
        <v>66</v>
      </c>
      <c r="L22" s="71">
        <v>55308.89</v>
      </c>
      <c r="M22" s="71">
        <v>125105.76</v>
      </c>
      <c r="N22" s="71"/>
      <c r="O22" s="71"/>
      <c r="P22" s="71"/>
    </row>
    <row r="23" spans="2:16" ht="15" thickBot="1" x14ac:dyDescent="0.35">
      <c r="B23"/>
      <c r="C23" s="11" t="s">
        <v>67</v>
      </c>
      <c r="D23" s="69"/>
      <c r="E23" s="69"/>
      <c r="F23" s="69"/>
      <c r="G23" s="69"/>
      <c r="H23" s="69">
        <v>191</v>
      </c>
      <c r="J23"/>
      <c r="K23" s="11" t="s">
        <v>67</v>
      </c>
      <c r="L23" s="72"/>
      <c r="M23" s="72"/>
      <c r="N23" s="72"/>
      <c r="O23" s="72"/>
      <c r="P23" s="72">
        <v>157855.70000000001</v>
      </c>
    </row>
    <row r="24" spans="2:16" ht="15" thickTop="1" x14ac:dyDescent="0.3">
      <c r="B24"/>
      <c r="C24" s="66" t="s">
        <v>38</v>
      </c>
      <c r="D24" s="70">
        <f>SUM(D21:D23)</f>
        <v>283</v>
      </c>
      <c r="E24" s="70">
        <f t="shared" ref="E24:H24" si="2">SUM(E21:E23)</f>
        <v>536</v>
      </c>
      <c r="F24" s="70">
        <f t="shared" si="2"/>
        <v>99</v>
      </c>
      <c r="G24" s="70">
        <f t="shared" si="2"/>
        <v>441</v>
      </c>
      <c r="H24" s="70">
        <f t="shared" si="2"/>
        <v>263</v>
      </c>
      <c r="J24"/>
      <c r="K24" s="66" t="s">
        <v>38</v>
      </c>
      <c r="L24" s="73">
        <f>SUM(L21:L23)</f>
        <v>55308.89</v>
      </c>
      <c r="M24" s="73">
        <f t="shared" ref="M24:P24" si="3">SUM(M21:M23)</f>
        <v>125105.76</v>
      </c>
      <c r="N24" s="73">
        <f t="shared" si="3"/>
        <v>64350</v>
      </c>
      <c r="O24" s="73">
        <f t="shared" si="3"/>
        <v>161528.75</v>
      </c>
      <c r="P24" s="73">
        <f t="shared" si="3"/>
        <v>221279.96000000002</v>
      </c>
    </row>
    <row r="25" spans="2:16" ht="14.4" x14ac:dyDescent="0.3">
      <c r="B25"/>
      <c r="C25"/>
      <c r="D25"/>
      <c r="E25"/>
      <c r="F25"/>
      <c r="G25"/>
      <c r="H25"/>
      <c r="J25"/>
      <c r="K25"/>
      <c r="L25"/>
      <c r="M25"/>
    </row>
    <row r="26" spans="2:16" x14ac:dyDescent="0.3">
      <c r="C26" s="51"/>
      <c r="D26" s="34" t="s">
        <v>76</v>
      </c>
      <c r="E26" s="34"/>
      <c r="F26" s="34"/>
      <c r="G26" s="34"/>
      <c r="H26" s="34"/>
      <c r="K26" s="51"/>
      <c r="L26" s="34" t="s">
        <v>111</v>
      </c>
      <c r="M26" s="34"/>
      <c r="N26" s="34"/>
      <c r="O26" s="34"/>
      <c r="P26" s="34"/>
    </row>
    <row r="27" spans="2:16" x14ac:dyDescent="0.3">
      <c r="B27" s="34" t="s">
        <v>155</v>
      </c>
      <c r="C27" s="52" t="s">
        <v>64</v>
      </c>
      <c r="D27" s="54" t="s">
        <v>77</v>
      </c>
      <c r="E27" s="54" t="s">
        <v>78</v>
      </c>
      <c r="F27" s="54" t="s">
        <v>79</v>
      </c>
      <c r="G27" s="52" t="s">
        <v>62</v>
      </c>
      <c r="H27" s="52" t="s">
        <v>63</v>
      </c>
      <c r="J27" s="34" t="str">
        <f>B27</f>
        <v>SEP'21</v>
      </c>
      <c r="K27" s="52" t="s">
        <v>64</v>
      </c>
      <c r="L27" s="54" t="s">
        <v>77</v>
      </c>
      <c r="M27" s="54" t="s">
        <v>78</v>
      </c>
      <c r="N27" s="54" t="s">
        <v>79</v>
      </c>
      <c r="O27" s="52" t="s">
        <v>62</v>
      </c>
      <c r="P27" s="52" t="s">
        <v>63</v>
      </c>
    </row>
    <row r="28" spans="2:16" ht="14.4" x14ac:dyDescent="0.3">
      <c r="B28"/>
      <c r="C28" s="9" t="s">
        <v>65</v>
      </c>
      <c r="D28" s="59"/>
      <c r="E28" s="59"/>
      <c r="F28" s="59">
        <v>52</v>
      </c>
      <c r="G28" s="59">
        <v>427</v>
      </c>
      <c r="H28" s="59">
        <v>52</v>
      </c>
      <c r="J28"/>
      <c r="K28" s="9" t="s">
        <v>65</v>
      </c>
      <c r="L28" s="71"/>
      <c r="M28" s="71"/>
      <c r="N28" s="71">
        <v>28925</v>
      </c>
      <c r="O28" s="71">
        <v>154477.5</v>
      </c>
      <c r="P28" s="71">
        <v>44631.86</v>
      </c>
    </row>
    <row r="29" spans="2:16" ht="14.4" x14ac:dyDescent="0.3">
      <c r="B29"/>
      <c r="C29" s="9" t="s">
        <v>66</v>
      </c>
      <c r="D29" s="59">
        <v>325</v>
      </c>
      <c r="E29" s="59">
        <v>513</v>
      </c>
      <c r="F29" s="59"/>
      <c r="G29" s="59"/>
      <c r="H29" s="59"/>
      <c r="J29"/>
      <c r="K29" s="9" t="s">
        <v>66</v>
      </c>
      <c r="L29" s="71">
        <v>61884.07</v>
      </c>
      <c r="M29" s="71">
        <v>102813.44</v>
      </c>
      <c r="N29" s="71"/>
      <c r="O29" s="71"/>
      <c r="P29" s="71"/>
    </row>
    <row r="30" spans="2:16" ht="15" thickBot="1" x14ac:dyDescent="0.35">
      <c r="B30"/>
      <c r="C30" s="11" t="s">
        <v>67</v>
      </c>
      <c r="D30" s="69"/>
      <c r="E30" s="69"/>
      <c r="F30" s="69"/>
      <c r="G30" s="69"/>
      <c r="H30" s="69">
        <v>173</v>
      </c>
      <c r="J30"/>
      <c r="K30" s="11" t="s">
        <v>67</v>
      </c>
      <c r="L30" s="72"/>
      <c r="M30" s="72"/>
      <c r="N30" s="72"/>
      <c r="O30" s="72"/>
      <c r="P30" s="72">
        <v>141427.60999999999</v>
      </c>
    </row>
    <row r="31" spans="2:16" ht="15" thickTop="1" x14ac:dyDescent="0.3">
      <c r="B31"/>
      <c r="C31" s="66" t="s">
        <v>38</v>
      </c>
      <c r="D31" s="70">
        <f>SUM(D28:D30)</f>
        <v>325</v>
      </c>
      <c r="E31" s="70">
        <f t="shared" ref="E31:H31" si="4">SUM(E28:E30)</f>
        <v>513</v>
      </c>
      <c r="F31" s="70">
        <f t="shared" si="4"/>
        <v>52</v>
      </c>
      <c r="G31" s="70">
        <f t="shared" si="4"/>
        <v>427</v>
      </c>
      <c r="H31" s="70">
        <f t="shared" si="4"/>
        <v>225</v>
      </c>
      <c r="J31"/>
      <c r="K31" s="66" t="s">
        <v>38</v>
      </c>
      <c r="L31" s="73">
        <f>SUM(L28:L30)</f>
        <v>61884.07</v>
      </c>
      <c r="M31" s="73">
        <f t="shared" ref="M31:P31" si="5">SUM(M28:M30)</f>
        <v>102813.44</v>
      </c>
      <c r="N31" s="73">
        <f t="shared" si="5"/>
        <v>28925</v>
      </c>
      <c r="O31" s="73">
        <f t="shared" si="5"/>
        <v>154477.5</v>
      </c>
      <c r="P31" s="73">
        <f t="shared" si="5"/>
        <v>186059.46999999997</v>
      </c>
    </row>
    <row r="32" spans="2:16" ht="14.4" x14ac:dyDescent="0.3">
      <c r="B32"/>
      <c r="C32"/>
      <c r="D32"/>
      <c r="E32"/>
      <c r="F32"/>
      <c r="G32"/>
      <c r="H32"/>
      <c r="J32"/>
      <c r="K32"/>
      <c r="L32"/>
      <c r="M32"/>
    </row>
    <row r="33" spans="2:16" x14ac:dyDescent="0.3">
      <c r="C33" s="51"/>
      <c r="D33" s="34" t="s">
        <v>76</v>
      </c>
      <c r="E33" s="34"/>
      <c r="F33" s="34"/>
      <c r="G33" s="34"/>
      <c r="H33" s="34"/>
      <c r="K33" s="51"/>
      <c r="L33" s="34" t="s">
        <v>111</v>
      </c>
      <c r="M33" s="34"/>
      <c r="N33" s="34"/>
      <c r="O33" s="34"/>
      <c r="P33" s="34"/>
    </row>
    <row r="34" spans="2:16" x14ac:dyDescent="0.3">
      <c r="B34" s="34" t="s">
        <v>156</v>
      </c>
      <c r="C34" s="52" t="s">
        <v>64</v>
      </c>
      <c r="D34" s="54" t="s">
        <v>77</v>
      </c>
      <c r="E34" s="54" t="s">
        <v>78</v>
      </c>
      <c r="F34" s="54" t="s">
        <v>79</v>
      </c>
      <c r="G34" s="52" t="s">
        <v>62</v>
      </c>
      <c r="H34" s="52" t="s">
        <v>63</v>
      </c>
      <c r="J34" s="34" t="str">
        <f>B34</f>
        <v>OCT'21</v>
      </c>
      <c r="K34" s="52" t="s">
        <v>64</v>
      </c>
      <c r="L34" s="54" t="s">
        <v>77</v>
      </c>
      <c r="M34" s="54" t="s">
        <v>78</v>
      </c>
      <c r="N34" s="54" t="s">
        <v>79</v>
      </c>
      <c r="O34" s="52" t="s">
        <v>62</v>
      </c>
      <c r="P34" s="52" t="s">
        <v>63</v>
      </c>
    </row>
    <row r="35" spans="2:16" ht="14.4" x14ac:dyDescent="0.3">
      <c r="B35"/>
      <c r="C35" s="9" t="s">
        <v>65</v>
      </c>
      <c r="D35" s="59"/>
      <c r="E35" s="59"/>
      <c r="F35" s="59">
        <v>224</v>
      </c>
      <c r="G35" s="59">
        <v>441</v>
      </c>
      <c r="H35" s="59">
        <v>107</v>
      </c>
      <c r="J35"/>
      <c r="K35" s="9" t="s">
        <v>65</v>
      </c>
      <c r="L35" s="71"/>
      <c r="M35" s="71"/>
      <c r="N35" s="71">
        <v>124637.5</v>
      </c>
      <c r="O35" s="71">
        <v>173140</v>
      </c>
      <c r="P35" s="71">
        <v>91377.85</v>
      </c>
    </row>
    <row r="36" spans="2:16" ht="14.4" x14ac:dyDescent="0.3">
      <c r="B36"/>
      <c r="C36" s="9" t="s">
        <v>66</v>
      </c>
      <c r="D36" s="59">
        <v>350</v>
      </c>
      <c r="E36" s="59">
        <v>335</v>
      </c>
      <c r="F36" s="59"/>
      <c r="G36" s="59"/>
      <c r="H36" s="59"/>
      <c r="J36"/>
      <c r="K36" s="9" t="s">
        <v>66</v>
      </c>
      <c r="L36" s="71">
        <v>69584.19</v>
      </c>
      <c r="M36" s="71">
        <v>69123.839999999997</v>
      </c>
      <c r="N36" s="71"/>
      <c r="O36" s="71"/>
      <c r="P36" s="71"/>
    </row>
    <row r="37" spans="2:16" ht="15" thickBot="1" x14ac:dyDescent="0.35">
      <c r="B37"/>
      <c r="C37" s="11" t="s">
        <v>67</v>
      </c>
      <c r="D37" s="69"/>
      <c r="E37" s="69"/>
      <c r="F37" s="69"/>
      <c r="G37" s="69"/>
      <c r="H37" s="69">
        <v>102</v>
      </c>
      <c r="J37"/>
      <c r="K37" s="11" t="s">
        <v>67</v>
      </c>
      <c r="L37" s="72"/>
      <c r="M37" s="72"/>
      <c r="N37" s="72"/>
      <c r="O37" s="72"/>
      <c r="P37" s="72">
        <v>85270.39</v>
      </c>
    </row>
    <row r="38" spans="2:16" ht="15" thickTop="1" x14ac:dyDescent="0.3">
      <c r="B38"/>
      <c r="C38" s="66" t="s">
        <v>38</v>
      </c>
      <c r="D38" s="70">
        <f>SUM(D35:D37)</f>
        <v>350</v>
      </c>
      <c r="E38" s="70">
        <f t="shared" ref="E38:H38" si="6">SUM(E35:E37)</f>
        <v>335</v>
      </c>
      <c r="F38" s="70">
        <f t="shared" si="6"/>
        <v>224</v>
      </c>
      <c r="G38" s="70">
        <f t="shared" si="6"/>
        <v>441</v>
      </c>
      <c r="H38" s="70">
        <f t="shared" si="6"/>
        <v>209</v>
      </c>
      <c r="J38"/>
      <c r="K38" s="66" t="s">
        <v>38</v>
      </c>
      <c r="L38" s="73">
        <f>SUM(L35:L37)</f>
        <v>69584.19</v>
      </c>
      <c r="M38" s="73">
        <f t="shared" ref="M38:P38" si="7">SUM(M35:M37)</f>
        <v>69123.839999999997</v>
      </c>
      <c r="N38" s="73">
        <f t="shared" si="7"/>
        <v>124637.5</v>
      </c>
      <c r="O38" s="73">
        <f t="shared" si="7"/>
        <v>173140</v>
      </c>
      <c r="P38" s="73">
        <f t="shared" si="7"/>
        <v>176648.24</v>
      </c>
    </row>
    <row r="39" spans="2:16" ht="14.4" x14ac:dyDescent="0.3">
      <c r="B39"/>
      <c r="C39"/>
      <c r="D39"/>
      <c r="E39"/>
      <c r="F39"/>
      <c r="G39"/>
      <c r="H39"/>
      <c r="J39"/>
      <c r="K39"/>
      <c r="L39"/>
      <c r="M39"/>
    </row>
    <row r="40" spans="2:16" x14ac:dyDescent="0.3">
      <c r="C40" s="51"/>
      <c r="D40" s="34" t="s">
        <v>76</v>
      </c>
      <c r="E40" s="34"/>
      <c r="F40" s="34"/>
      <c r="G40" s="34"/>
      <c r="H40" s="34"/>
      <c r="K40" s="51"/>
      <c r="L40" s="34" t="s">
        <v>111</v>
      </c>
      <c r="M40" s="34"/>
      <c r="N40" s="34"/>
      <c r="O40" s="34"/>
      <c r="P40" s="34"/>
    </row>
    <row r="41" spans="2:16" x14ac:dyDescent="0.3">
      <c r="B41" s="34" t="s">
        <v>157</v>
      </c>
      <c r="C41" s="52" t="s">
        <v>64</v>
      </c>
      <c r="D41" s="54" t="s">
        <v>77</v>
      </c>
      <c r="E41" s="54" t="s">
        <v>78</v>
      </c>
      <c r="F41" s="54" t="s">
        <v>79</v>
      </c>
      <c r="G41" s="52" t="s">
        <v>62</v>
      </c>
      <c r="H41" s="52" t="s">
        <v>63</v>
      </c>
      <c r="J41" s="34" t="str">
        <f>B41</f>
        <v>NOV'21</v>
      </c>
      <c r="K41" s="52" t="s">
        <v>64</v>
      </c>
      <c r="L41" s="54" t="s">
        <v>77</v>
      </c>
      <c r="M41" s="54" t="s">
        <v>78</v>
      </c>
      <c r="N41" s="54" t="s">
        <v>79</v>
      </c>
      <c r="O41" s="52" t="s">
        <v>62</v>
      </c>
      <c r="P41" s="52" t="s">
        <v>63</v>
      </c>
    </row>
    <row r="42" spans="2:16" ht="14.4" x14ac:dyDescent="0.3">
      <c r="B42"/>
      <c r="C42" s="9" t="s">
        <v>65</v>
      </c>
      <c r="D42" s="59"/>
      <c r="E42" s="59"/>
      <c r="F42" s="59">
        <v>138</v>
      </c>
      <c r="G42" s="59">
        <v>408</v>
      </c>
      <c r="H42" s="59">
        <v>79</v>
      </c>
      <c r="J42"/>
      <c r="K42" s="9" t="s">
        <v>65</v>
      </c>
      <c r="L42" s="71"/>
      <c r="M42" s="71"/>
      <c r="N42" s="71">
        <v>82100</v>
      </c>
      <c r="O42" s="71">
        <v>160343.75</v>
      </c>
      <c r="P42" s="71">
        <v>70941.240000000005</v>
      </c>
    </row>
    <row r="43" spans="2:16" ht="14.4" x14ac:dyDescent="0.3">
      <c r="B43"/>
      <c r="C43" s="9" t="s">
        <v>66</v>
      </c>
      <c r="D43" s="59">
        <v>394</v>
      </c>
      <c r="E43" s="59">
        <v>211</v>
      </c>
      <c r="F43" s="59"/>
      <c r="G43" s="59"/>
      <c r="H43" s="59"/>
      <c r="J43"/>
      <c r="K43" s="9" t="s">
        <v>66</v>
      </c>
      <c r="L43" s="71">
        <v>77566.38</v>
      </c>
      <c r="M43" s="71">
        <v>45240.32</v>
      </c>
      <c r="N43" s="71"/>
      <c r="O43" s="71"/>
      <c r="P43" s="71"/>
    </row>
    <row r="44" spans="2:16" ht="15" thickBot="1" x14ac:dyDescent="0.35">
      <c r="B44"/>
      <c r="C44" s="11" t="s">
        <v>67</v>
      </c>
      <c r="D44" s="69"/>
      <c r="E44" s="69"/>
      <c r="F44" s="69">
        <v>7</v>
      </c>
      <c r="G44" s="69"/>
      <c r="H44" s="69">
        <v>195</v>
      </c>
      <c r="J44"/>
      <c r="K44" s="11" t="s">
        <v>67</v>
      </c>
      <c r="L44" s="72"/>
      <c r="M44" s="72"/>
      <c r="N44" s="72">
        <v>0</v>
      </c>
      <c r="O44" s="72"/>
      <c r="P44" s="72">
        <v>152547.85</v>
      </c>
    </row>
    <row r="45" spans="2:16" ht="15" thickTop="1" x14ac:dyDescent="0.3">
      <c r="B45"/>
      <c r="C45" s="66" t="s">
        <v>38</v>
      </c>
      <c r="D45" s="70">
        <f>SUM(D42:D44)</f>
        <v>394</v>
      </c>
      <c r="E45" s="70">
        <f t="shared" ref="E45:H45" si="8">SUM(E42:E44)</f>
        <v>211</v>
      </c>
      <c r="F45" s="70">
        <f t="shared" si="8"/>
        <v>145</v>
      </c>
      <c r="G45" s="70">
        <f t="shared" si="8"/>
        <v>408</v>
      </c>
      <c r="H45" s="70">
        <f t="shared" si="8"/>
        <v>274</v>
      </c>
      <c r="J45"/>
      <c r="K45" s="66" t="s">
        <v>38</v>
      </c>
      <c r="L45" s="73">
        <f>SUM(L42:L44)</f>
        <v>77566.38</v>
      </c>
      <c r="M45" s="73">
        <f t="shared" ref="M45:P45" si="9">SUM(M42:M44)</f>
        <v>45240.32</v>
      </c>
      <c r="N45" s="73">
        <f t="shared" si="9"/>
        <v>82100</v>
      </c>
      <c r="O45" s="73">
        <f t="shared" si="9"/>
        <v>160343.75</v>
      </c>
      <c r="P45" s="73">
        <f t="shared" si="9"/>
        <v>223489.09000000003</v>
      </c>
    </row>
    <row r="46" spans="2:16" ht="14.4" x14ac:dyDescent="0.3">
      <c r="B46"/>
      <c r="C46"/>
      <c r="D46"/>
      <c r="E46"/>
      <c r="F46"/>
      <c r="G46"/>
      <c r="H46"/>
      <c r="J46"/>
      <c r="K46"/>
      <c r="L46"/>
      <c r="M46"/>
    </row>
    <row r="47" spans="2:16" x14ac:dyDescent="0.3">
      <c r="C47" s="51"/>
      <c r="D47" s="34" t="s">
        <v>76</v>
      </c>
      <c r="E47" s="34"/>
      <c r="F47" s="34"/>
      <c r="G47" s="34"/>
      <c r="H47" s="34"/>
      <c r="K47" s="51"/>
      <c r="L47" s="34" t="s">
        <v>111</v>
      </c>
      <c r="M47" s="34"/>
      <c r="N47" s="34"/>
      <c r="O47" s="34"/>
      <c r="P47" s="34"/>
    </row>
    <row r="48" spans="2:16" x14ac:dyDescent="0.3">
      <c r="B48" s="34" t="s">
        <v>158</v>
      </c>
      <c r="C48" s="52" t="s">
        <v>64</v>
      </c>
      <c r="D48" s="54" t="s">
        <v>77</v>
      </c>
      <c r="E48" s="54" t="s">
        <v>78</v>
      </c>
      <c r="F48" s="54" t="s">
        <v>79</v>
      </c>
      <c r="G48" s="52" t="s">
        <v>62</v>
      </c>
      <c r="H48" s="52" t="s">
        <v>63</v>
      </c>
      <c r="J48" s="34" t="str">
        <f>B48</f>
        <v>DEC'21</v>
      </c>
      <c r="K48" s="52" t="s">
        <v>64</v>
      </c>
      <c r="L48" s="54" t="s">
        <v>77</v>
      </c>
      <c r="M48" s="54" t="s">
        <v>78</v>
      </c>
      <c r="N48" s="54" t="s">
        <v>79</v>
      </c>
      <c r="O48" s="52" t="s">
        <v>62</v>
      </c>
      <c r="P48" s="52" t="s">
        <v>63</v>
      </c>
    </row>
    <row r="49" spans="2:16" ht="14.4" x14ac:dyDescent="0.3">
      <c r="B49"/>
      <c r="C49" s="9" t="s">
        <v>65</v>
      </c>
      <c r="D49" s="59"/>
      <c r="E49" s="59"/>
      <c r="F49" s="59">
        <v>103</v>
      </c>
      <c r="G49" s="59">
        <v>348</v>
      </c>
      <c r="H49" s="59">
        <v>67</v>
      </c>
      <c r="J49"/>
      <c r="K49" s="9" t="s">
        <v>65</v>
      </c>
      <c r="L49" s="71"/>
      <c r="M49" s="71"/>
      <c r="N49" s="71">
        <v>55087.5</v>
      </c>
      <c r="O49" s="71">
        <v>136225</v>
      </c>
      <c r="P49" s="71">
        <v>55987.95</v>
      </c>
    </row>
    <row r="50" spans="2:16" ht="14.4" x14ac:dyDescent="0.3">
      <c r="B50"/>
      <c r="C50" s="9" t="s">
        <v>66</v>
      </c>
      <c r="D50" s="59">
        <v>356</v>
      </c>
      <c r="E50" s="59">
        <v>271</v>
      </c>
      <c r="F50" s="59"/>
      <c r="G50" s="59"/>
      <c r="H50" s="59"/>
      <c r="J50"/>
      <c r="K50" s="9" t="s">
        <v>66</v>
      </c>
      <c r="L50" s="71">
        <v>68000.1899999999</v>
      </c>
      <c r="M50" s="71">
        <v>57272.32</v>
      </c>
      <c r="N50" s="71"/>
      <c r="O50" s="71"/>
      <c r="P50" s="71"/>
    </row>
    <row r="51" spans="2:16" ht="15" thickBot="1" x14ac:dyDescent="0.35">
      <c r="B51"/>
      <c r="C51" s="11" t="s">
        <v>67</v>
      </c>
      <c r="D51" s="69"/>
      <c r="E51" s="69"/>
      <c r="F51" s="69"/>
      <c r="G51" s="69"/>
      <c r="H51" s="69">
        <v>171</v>
      </c>
      <c r="J51"/>
      <c r="K51" s="11" t="s">
        <v>67</v>
      </c>
      <c r="L51" s="72"/>
      <c r="M51" s="72"/>
      <c r="N51" s="72"/>
      <c r="O51" s="72"/>
      <c r="P51" s="72">
        <v>150808.79999999999</v>
      </c>
    </row>
    <row r="52" spans="2:16" ht="15" thickTop="1" x14ac:dyDescent="0.3">
      <c r="B52"/>
      <c r="C52" s="66" t="s">
        <v>38</v>
      </c>
      <c r="D52" s="70">
        <f>SUM(D49:D51)</f>
        <v>356</v>
      </c>
      <c r="E52" s="70">
        <f t="shared" ref="E52:H52" si="10">SUM(E49:E51)</f>
        <v>271</v>
      </c>
      <c r="F52" s="70">
        <f t="shared" si="10"/>
        <v>103</v>
      </c>
      <c r="G52" s="70">
        <f t="shared" si="10"/>
        <v>348</v>
      </c>
      <c r="H52" s="70">
        <f t="shared" si="10"/>
        <v>238</v>
      </c>
      <c r="J52"/>
      <c r="K52" s="66" t="s">
        <v>38</v>
      </c>
      <c r="L52" s="73">
        <f>SUM(L49:L51)</f>
        <v>68000.1899999999</v>
      </c>
      <c r="M52" s="73">
        <f t="shared" ref="M52:P52" si="11">SUM(M49:M51)</f>
        <v>57272.32</v>
      </c>
      <c r="N52" s="73">
        <f t="shared" si="11"/>
        <v>55087.5</v>
      </c>
      <c r="O52" s="73">
        <f t="shared" si="11"/>
        <v>136225</v>
      </c>
      <c r="P52" s="73">
        <f t="shared" si="11"/>
        <v>206796.75</v>
      </c>
    </row>
    <row r="53" spans="2:16" ht="14.4" x14ac:dyDescent="0.3">
      <c r="B53"/>
      <c r="C53" s="133"/>
      <c r="D53" s="134"/>
      <c r="E53" s="134"/>
      <c r="F53" s="134"/>
      <c r="G53" s="134"/>
      <c r="H53" s="134"/>
      <c r="J53"/>
      <c r="K53" s="133"/>
      <c r="L53" s="135"/>
      <c r="M53" s="135"/>
      <c r="N53" s="135"/>
      <c r="O53" s="135"/>
      <c r="P53" s="135"/>
    </row>
    <row r="54" spans="2:16" x14ac:dyDescent="0.3">
      <c r="C54" s="51"/>
      <c r="D54" s="34" t="s">
        <v>76</v>
      </c>
      <c r="E54" s="34"/>
      <c r="F54" s="34"/>
      <c r="G54" s="34"/>
      <c r="H54" s="34"/>
      <c r="K54" s="51"/>
      <c r="L54" s="34" t="s">
        <v>111</v>
      </c>
      <c r="M54" s="34"/>
      <c r="N54" s="34"/>
      <c r="O54" s="34"/>
      <c r="P54" s="34"/>
    </row>
    <row r="55" spans="2:16" x14ac:dyDescent="0.3">
      <c r="B55" s="34" t="s">
        <v>147</v>
      </c>
      <c r="C55" s="52" t="s">
        <v>64</v>
      </c>
      <c r="D55" s="54" t="s">
        <v>77</v>
      </c>
      <c r="E55" s="54" t="s">
        <v>78</v>
      </c>
      <c r="F55" s="54" t="s">
        <v>79</v>
      </c>
      <c r="G55" s="52" t="s">
        <v>62</v>
      </c>
      <c r="H55" s="52" t="s">
        <v>63</v>
      </c>
      <c r="J55" s="34" t="str">
        <f>B55</f>
        <v>JAN'22</v>
      </c>
      <c r="K55" s="52" t="s">
        <v>64</v>
      </c>
      <c r="L55" s="54" t="s">
        <v>77</v>
      </c>
      <c r="M55" s="54" t="s">
        <v>78</v>
      </c>
      <c r="N55" s="54" t="s">
        <v>79</v>
      </c>
      <c r="O55" s="52" t="s">
        <v>62</v>
      </c>
      <c r="P55" s="52" t="s">
        <v>63</v>
      </c>
    </row>
    <row r="56" spans="2:16" ht="14.4" x14ac:dyDescent="0.3">
      <c r="B56"/>
      <c r="C56" s="9" t="s">
        <v>65</v>
      </c>
      <c r="D56" s="59"/>
      <c r="E56" s="59"/>
      <c r="F56" s="59">
        <v>210</v>
      </c>
      <c r="G56" s="59">
        <v>387</v>
      </c>
      <c r="H56" s="59">
        <v>51</v>
      </c>
      <c r="J56"/>
      <c r="K56" s="9" t="s">
        <v>65</v>
      </c>
      <c r="L56" s="71"/>
      <c r="M56" s="71"/>
      <c r="N56" s="71">
        <v>121437.5</v>
      </c>
      <c r="O56" s="71">
        <v>152702.5</v>
      </c>
      <c r="P56" s="71">
        <v>46746.07</v>
      </c>
    </row>
    <row r="57" spans="2:16" ht="14.4" x14ac:dyDescent="0.3">
      <c r="B57"/>
      <c r="C57" s="9" t="s">
        <v>66</v>
      </c>
      <c r="D57" s="59">
        <v>293</v>
      </c>
      <c r="E57" s="59">
        <v>260</v>
      </c>
      <c r="F57" s="59"/>
      <c r="G57" s="59"/>
      <c r="H57" s="59"/>
      <c r="J57"/>
      <c r="K57" s="9" t="s">
        <v>66</v>
      </c>
      <c r="L57" s="71">
        <v>56252.789999999899</v>
      </c>
      <c r="M57" s="71">
        <v>53722.879999999997</v>
      </c>
      <c r="N57" s="71"/>
      <c r="O57" s="71"/>
      <c r="P57" s="71"/>
    </row>
    <row r="58" spans="2:16" ht="15" thickBot="1" x14ac:dyDescent="0.35">
      <c r="B58"/>
      <c r="C58" s="11" t="s">
        <v>67</v>
      </c>
      <c r="D58" s="69"/>
      <c r="E58" s="69"/>
      <c r="F58" s="69"/>
      <c r="G58" s="69"/>
      <c r="H58" s="69">
        <v>129</v>
      </c>
      <c r="J58"/>
      <c r="K58" s="11" t="s">
        <v>67</v>
      </c>
      <c r="L58" s="72"/>
      <c r="M58" s="72"/>
      <c r="N58" s="72"/>
      <c r="O58" s="72"/>
      <c r="P58" s="72">
        <v>120506.25</v>
      </c>
    </row>
    <row r="59" spans="2:16" ht="15" thickTop="1" x14ac:dyDescent="0.3">
      <c r="B59"/>
      <c r="C59" s="66" t="s">
        <v>38</v>
      </c>
      <c r="D59" s="70">
        <f>SUM(D56:D58)</f>
        <v>293</v>
      </c>
      <c r="E59" s="70">
        <f t="shared" ref="E59:H59" si="12">SUM(E56:E58)</f>
        <v>260</v>
      </c>
      <c r="F59" s="70">
        <f t="shared" si="12"/>
        <v>210</v>
      </c>
      <c r="G59" s="70">
        <f t="shared" si="12"/>
        <v>387</v>
      </c>
      <c r="H59" s="70">
        <f t="shared" si="12"/>
        <v>180</v>
      </c>
      <c r="J59"/>
      <c r="K59" s="66" t="s">
        <v>38</v>
      </c>
      <c r="L59" s="73">
        <f>SUM(L56:L58)</f>
        <v>56252.789999999899</v>
      </c>
      <c r="M59" s="73">
        <f t="shared" ref="M59:P59" si="13">SUM(M56:M58)</f>
        <v>53722.879999999997</v>
      </c>
      <c r="N59" s="73">
        <f t="shared" si="13"/>
        <v>121437.5</v>
      </c>
      <c r="O59" s="73">
        <f t="shared" si="13"/>
        <v>152702.5</v>
      </c>
      <c r="P59" s="73">
        <f t="shared" si="13"/>
        <v>167252.32</v>
      </c>
    </row>
    <row r="60" spans="2:16" ht="14.4" x14ac:dyDescent="0.3">
      <c r="B60"/>
      <c r="C60"/>
      <c r="D60"/>
      <c r="E60"/>
      <c r="F60"/>
      <c r="G60"/>
      <c r="H60"/>
      <c r="J60"/>
      <c r="K60"/>
    </row>
    <row r="61" spans="2:16" x14ac:dyDescent="0.3">
      <c r="C61" s="51"/>
      <c r="D61" s="34" t="s">
        <v>76</v>
      </c>
      <c r="E61" s="34"/>
      <c r="F61" s="34"/>
      <c r="G61" s="34"/>
      <c r="H61" s="34"/>
      <c r="K61" s="51"/>
      <c r="L61" s="34" t="s">
        <v>111</v>
      </c>
      <c r="M61" s="34"/>
      <c r="N61" s="34"/>
      <c r="O61" s="34"/>
      <c r="P61" s="34"/>
    </row>
    <row r="62" spans="2:16" x14ac:dyDescent="0.3">
      <c r="B62" s="34" t="s">
        <v>148</v>
      </c>
      <c r="C62" s="52" t="s">
        <v>64</v>
      </c>
      <c r="D62" s="54" t="s">
        <v>77</v>
      </c>
      <c r="E62" s="54" t="s">
        <v>78</v>
      </c>
      <c r="F62" s="54" t="s">
        <v>79</v>
      </c>
      <c r="G62" s="52" t="s">
        <v>62</v>
      </c>
      <c r="H62" s="52" t="s">
        <v>63</v>
      </c>
      <c r="J62" s="34" t="str">
        <f>B62</f>
        <v>FEB'22</v>
      </c>
      <c r="K62" s="52" t="s">
        <v>64</v>
      </c>
      <c r="L62" s="54" t="s">
        <v>77</v>
      </c>
      <c r="M62" s="54" t="s">
        <v>78</v>
      </c>
      <c r="N62" s="54" t="s">
        <v>79</v>
      </c>
      <c r="O62" s="52" t="s">
        <v>62</v>
      </c>
      <c r="P62" s="52" t="s">
        <v>63</v>
      </c>
    </row>
    <row r="63" spans="2:16" ht="14.4" x14ac:dyDescent="0.3">
      <c r="B63"/>
      <c r="C63" s="9" t="s">
        <v>65</v>
      </c>
      <c r="D63" s="59"/>
      <c r="E63" s="59"/>
      <c r="F63" s="59">
        <v>189</v>
      </c>
      <c r="G63" s="59">
        <v>383</v>
      </c>
      <c r="H63" s="59">
        <v>77</v>
      </c>
      <c r="J63"/>
      <c r="K63" s="9" t="s">
        <v>65</v>
      </c>
      <c r="L63" s="71"/>
      <c r="M63" s="71"/>
      <c r="N63" s="71">
        <v>109200</v>
      </c>
      <c r="O63" s="71">
        <v>150171.25</v>
      </c>
      <c r="P63" s="71">
        <v>68357.31</v>
      </c>
    </row>
    <row r="64" spans="2:16" ht="14.4" x14ac:dyDescent="0.3">
      <c r="B64"/>
      <c r="C64" s="9" t="s">
        <v>66</v>
      </c>
      <c r="D64" s="59">
        <v>263</v>
      </c>
      <c r="E64" s="59">
        <v>402</v>
      </c>
      <c r="F64" s="59"/>
      <c r="G64" s="59"/>
      <c r="H64" s="59"/>
      <c r="J64"/>
      <c r="K64" s="9" t="s">
        <v>66</v>
      </c>
      <c r="L64" s="71">
        <v>47940.77</v>
      </c>
      <c r="M64" s="71">
        <v>94992.639999999898</v>
      </c>
      <c r="N64" s="71"/>
      <c r="O64" s="71"/>
      <c r="P64" s="71"/>
    </row>
    <row r="65" spans="2:16" ht="15" thickBot="1" x14ac:dyDescent="0.35">
      <c r="B65"/>
      <c r="C65" s="11" t="s">
        <v>67</v>
      </c>
      <c r="D65" s="69"/>
      <c r="E65" s="69"/>
      <c r="F65" s="69">
        <v>2</v>
      </c>
      <c r="G65" s="69"/>
      <c r="H65" s="69">
        <v>89</v>
      </c>
      <c r="J65"/>
      <c r="K65" s="11" t="s">
        <v>67</v>
      </c>
      <c r="L65" s="72"/>
      <c r="M65" s="72"/>
      <c r="N65" s="72">
        <v>1300</v>
      </c>
      <c r="O65" s="72"/>
      <c r="P65" s="72">
        <v>65185.5</v>
      </c>
    </row>
    <row r="66" spans="2:16" ht="15" thickTop="1" x14ac:dyDescent="0.3">
      <c r="B66"/>
      <c r="C66" s="66" t="s">
        <v>38</v>
      </c>
      <c r="D66" s="70">
        <f>SUM(D63:D65)</f>
        <v>263</v>
      </c>
      <c r="E66" s="70">
        <f t="shared" ref="E66:H66" si="14">SUM(E63:E65)</f>
        <v>402</v>
      </c>
      <c r="F66" s="70">
        <f t="shared" si="14"/>
        <v>191</v>
      </c>
      <c r="G66" s="70">
        <f t="shared" si="14"/>
        <v>383</v>
      </c>
      <c r="H66" s="70">
        <f t="shared" si="14"/>
        <v>166</v>
      </c>
      <c r="J66"/>
      <c r="K66" s="66" t="s">
        <v>38</v>
      </c>
      <c r="L66" s="73">
        <f>SUM(L63:L65)</f>
        <v>47940.77</v>
      </c>
      <c r="M66" s="73">
        <f t="shared" ref="M66" si="15">SUM(M63:M65)</f>
        <v>94992.639999999898</v>
      </c>
      <c r="N66" s="73">
        <f t="shared" ref="N66" si="16">SUM(N63:N65)</f>
        <v>110500</v>
      </c>
      <c r="O66" s="73">
        <f t="shared" ref="O66" si="17">SUM(O63:O65)</f>
        <v>150171.25</v>
      </c>
      <c r="P66" s="73">
        <f t="shared" ref="P66" si="18">SUM(P63:P65)</f>
        <v>133542.81</v>
      </c>
    </row>
    <row r="67" spans="2:16" ht="14.4" x14ac:dyDescent="0.3">
      <c r="B67"/>
      <c r="C67"/>
      <c r="D67"/>
      <c r="E67"/>
      <c r="F67"/>
      <c r="G67"/>
      <c r="H67"/>
      <c r="J67"/>
      <c r="K67"/>
    </row>
    <row r="68" spans="2:16" x14ac:dyDescent="0.3">
      <c r="C68" s="51"/>
      <c r="D68" s="34" t="s">
        <v>76</v>
      </c>
      <c r="E68" s="34"/>
      <c r="F68" s="34"/>
      <c r="G68" s="34"/>
      <c r="H68" s="34"/>
      <c r="K68" s="51"/>
      <c r="L68" s="34" t="s">
        <v>111</v>
      </c>
      <c r="M68" s="34"/>
      <c r="N68" s="34"/>
      <c r="O68" s="34"/>
      <c r="P68" s="34"/>
    </row>
    <row r="69" spans="2:16" x14ac:dyDescent="0.3">
      <c r="B69" s="34" t="s">
        <v>149</v>
      </c>
      <c r="C69" s="52" t="s">
        <v>64</v>
      </c>
      <c r="D69" s="54" t="s">
        <v>77</v>
      </c>
      <c r="E69" s="54" t="s">
        <v>78</v>
      </c>
      <c r="F69" s="54" t="s">
        <v>79</v>
      </c>
      <c r="G69" s="52" t="s">
        <v>62</v>
      </c>
      <c r="H69" s="52" t="s">
        <v>63</v>
      </c>
      <c r="J69" s="34" t="str">
        <f>B69</f>
        <v>MAR'22</v>
      </c>
      <c r="K69" s="52" t="s">
        <v>64</v>
      </c>
      <c r="L69" s="54" t="s">
        <v>77</v>
      </c>
      <c r="M69" s="54" t="s">
        <v>78</v>
      </c>
      <c r="N69" s="54" t="s">
        <v>79</v>
      </c>
      <c r="O69" s="52" t="s">
        <v>62</v>
      </c>
      <c r="P69" s="52" t="s">
        <v>63</v>
      </c>
    </row>
    <row r="70" spans="2:16" ht="12.75" customHeight="1" x14ac:dyDescent="0.3">
      <c r="B70"/>
      <c r="C70" s="9" t="s">
        <v>65</v>
      </c>
      <c r="D70" s="59"/>
      <c r="E70" s="59"/>
      <c r="F70" s="59">
        <v>141</v>
      </c>
      <c r="G70" s="59">
        <v>390</v>
      </c>
      <c r="H70" s="59">
        <v>90</v>
      </c>
      <c r="J70"/>
      <c r="K70" s="9" t="s">
        <v>65</v>
      </c>
      <c r="L70" s="71"/>
      <c r="M70" s="71"/>
      <c r="N70" s="71">
        <v>81087.5</v>
      </c>
      <c r="O70" s="71">
        <v>154260</v>
      </c>
      <c r="P70" s="71">
        <v>74427.009999999995</v>
      </c>
    </row>
    <row r="71" spans="2:16" ht="14.4" x14ac:dyDescent="0.3">
      <c r="B71"/>
      <c r="C71" s="9" t="s">
        <v>66</v>
      </c>
      <c r="D71" s="59">
        <v>390</v>
      </c>
      <c r="E71" s="59">
        <v>559</v>
      </c>
      <c r="F71" s="59"/>
      <c r="G71" s="59"/>
      <c r="H71" s="59"/>
      <c r="J71"/>
      <c r="K71" s="9" t="s">
        <v>66</v>
      </c>
      <c r="L71" s="71">
        <v>65882.649999999994</v>
      </c>
      <c r="M71" s="71">
        <v>132931.06</v>
      </c>
      <c r="N71" s="71"/>
      <c r="O71" s="71"/>
      <c r="P71" s="71"/>
    </row>
    <row r="72" spans="2:16" ht="15" thickBot="1" x14ac:dyDescent="0.35">
      <c r="B72"/>
      <c r="C72" s="11" t="s">
        <v>67</v>
      </c>
      <c r="D72" s="69"/>
      <c r="E72" s="69"/>
      <c r="F72" s="69"/>
      <c r="G72" s="69"/>
      <c r="H72" s="69">
        <v>220</v>
      </c>
      <c r="J72"/>
      <c r="K72" s="11" t="s">
        <v>67</v>
      </c>
      <c r="L72" s="72"/>
      <c r="M72" s="72"/>
      <c r="N72" s="72"/>
      <c r="O72" s="72"/>
      <c r="P72" s="72">
        <v>171259.01</v>
      </c>
    </row>
    <row r="73" spans="2:16" ht="15" thickTop="1" x14ac:dyDescent="0.3">
      <c r="B73"/>
      <c r="C73" s="66" t="s">
        <v>38</v>
      </c>
      <c r="D73" s="70">
        <f>SUM(D70:D72)</f>
        <v>390</v>
      </c>
      <c r="E73" s="70">
        <f t="shared" ref="E73" si="19">SUM(E70:E72)</f>
        <v>559</v>
      </c>
      <c r="F73" s="70">
        <f t="shared" ref="F73" si="20">SUM(F70:F72)</f>
        <v>141</v>
      </c>
      <c r="G73" s="70">
        <f t="shared" ref="G73" si="21">SUM(G70:G72)</f>
        <v>390</v>
      </c>
      <c r="H73" s="70">
        <f t="shared" ref="H73" si="22">SUM(H70:H72)</f>
        <v>310</v>
      </c>
      <c r="J73"/>
      <c r="K73" s="66" t="s">
        <v>38</v>
      </c>
      <c r="L73" s="73">
        <f>SUM(L70:L72)</f>
        <v>65882.649999999994</v>
      </c>
      <c r="M73" s="73">
        <f t="shared" ref="M73" si="23">SUM(M70:M72)</f>
        <v>132931.06</v>
      </c>
      <c r="N73" s="73">
        <f t="shared" ref="N73" si="24">SUM(N70:N72)</f>
        <v>81087.5</v>
      </c>
      <c r="O73" s="73">
        <f t="shared" ref="O73" si="25">SUM(O70:O72)</f>
        <v>154260</v>
      </c>
      <c r="P73" s="73">
        <f t="shared" ref="P73" si="26">SUM(P70:P72)</f>
        <v>245686.02000000002</v>
      </c>
    </row>
    <row r="74" spans="2:16" ht="14.4" x14ac:dyDescent="0.3">
      <c r="B74"/>
      <c r="C74"/>
      <c r="D74"/>
      <c r="E74"/>
      <c r="F74"/>
      <c r="G74"/>
      <c r="H74"/>
      <c r="J74"/>
      <c r="K74"/>
      <c r="L74"/>
      <c r="M74"/>
    </row>
    <row r="75" spans="2:16" x14ac:dyDescent="0.3">
      <c r="C75" s="51"/>
      <c r="D75" s="34" t="s">
        <v>76</v>
      </c>
      <c r="E75" s="34"/>
      <c r="F75" s="34"/>
      <c r="G75" s="34"/>
      <c r="H75" s="34"/>
      <c r="K75" s="51"/>
      <c r="L75" s="34" t="s">
        <v>111</v>
      </c>
      <c r="M75" s="34"/>
      <c r="N75" s="34"/>
      <c r="O75" s="34"/>
      <c r="P75" s="34"/>
    </row>
    <row r="76" spans="2:16" x14ac:dyDescent="0.3">
      <c r="B76" s="34" t="s">
        <v>150</v>
      </c>
      <c r="C76" s="52" t="s">
        <v>64</v>
      </c>
      <c r="D76" s="54" t="s">
        <v>77</v>
      </c>
      <c r="E76" s="54" t="s">
        <v>78</v>
      </c>
      <c r="F76" s="54" t="s">
        <v>79</v>
      </c>
      <c r="G76" s="52" t="s">
        <v>62</v>
      </c>
      <c r="H76" s="52" t="s">
        <v>63</v>
      </c>
      <c r="J76" s="34" t="str">
        <f>B76</f>
        <v>APR'22</v>
      </c>
      <c r="K76" s="52" t="s">
        <v>64</v>
      </c>
      <c r="L76" s="54" t="s">
        <v>77</v>
      </c>
      <c r="M76" s="54" t="s">
        <v>78</v>
      </c>
      <c r="N76" s="54" t="s">
        <v>79</v>
      </c>
      <c r="O76" s="52" t="s">
        <v>62</v>
      </c>
      <c r="P76" s="52" t="s">
        <v>63</v>
      </c>
    </row>
    <row r="77" spans="2:16" ht="14.4" x14ac:dyDescent="0.3">
      <c r="B77"/>
      <c r="C77" s="9" t="s">
        <v>65</v>
      </c>
      <c r="D77" s="59"/>
      <c r="E77" s="59"/>
      <c r="F77" s="59">
        <v>228</v>
      </c>
      <c r="G77" s="59">
        <v>402</v>
      </c>
      <c r="H77" s="59">
        <v>88</v>
      </c>
      <c r="J77"/>
      <c r="K77" s="9" t="s">
        <v>65</v>
      </c>
      <c r="L77" s="71"/>
      <c r="M77" s="71"/>
      <c r="N77" s="71">
        <v>122525</v>
      </c>
      <c r="O77" s="71">
        <v>158688.75</v>
      </c>
      <c r="P77" s="71">
        <v>70644.92</v>
      </c>
    </row>
    <row r="78" spans="2:16" ht="14.4" x14ac:dyDescent="0.3">
      <c r="B78"/>
      <c r="C78" s="9" t="s">
        <v>66</v>
      </c>
      <c r="D78" s="59">
        <v>262</v>
      </c>
      <c r="E78" s="59">
        <v>273</v>
      </c>
      <c r="F78" s="59"/>
      <c r="G78" s="59"/>
      <c r="H78" s="59"/>
      <c r="J78"/>
      <c r="K78" s="9" t="s">
        <v>66</v>
      </c>
      <c r="L78" s="71">
        <v>49864.43</v>
      </c>
      <c r="M78" s="71">
        <v>64378.42</v>
      </c>
      <c r="N78" s="71"/>
      <c r="O78" s="71"/>
      <c r="P78" s="71"/>
    </row>
    <row r="79" spans="2:16" ht="15" thickBot="1" x14ac:dyDescent="0.35">
      <c r="B79"/>
      <c r="C79" s="11" t="s">
        <v>67</v>
      </c>
      <c r="D79" s="69"/>
      <c r="E79" s="69"/>
      <c r="F79" s="69"/>
      <c r="G79" s="69"/>
      <c r="H79" s="69">
        <v>76</v>
      </c>
      <c r="J79"/>
      <c r="K79" s="11" t="s">
        <v>67</v>
      </c>
      <c r="L79" s="72"/>
      <c r="M79" s="72"/>
      <c r="N79" s="72"/>
      <c r="O79" s="72"/>
      <c r="P79" s="72">
        <v>64363.82</v>
      </c>
    </row>
    <row r="80" spans="2:16" ht="15" thickTop="1" x14ac:dyDescent="0.3">
      <c r="B80"/>
      <c r="C80" s="66" t="s">
        <v>38</v>
      </c>
      <c r="D80" s="70">
        <f>SUM(D77:D79)</f>
        <v>262</v>
      </c>
      <c r="E80" s="70">
        <f t="shared" ref="E80" si="27">SUM(E77:E79)</f>
        <v>273</v>
      </c>
      <c r="F80" s="70">
        <f t="shared" ref="F80" si="28">SUM(F77:F79)</f>
        <v>228</v>
      </c>
      <c r="G80" s="70">
        <f t="shared" ref="G80" si="29">SUM(G77:G79)</f>
        <v>402</v>
      </c>
      <c r="H80" s="70">
        <f t="shared" ref="H80" si="30">SUM(H77:H79)</f>
        <v>164</v>
      </c>
      <c r="J80"/>
      <c r="K80" s="66" t="s">
        <v>38</v>
      </c>
      <c r="L80" s="73">
        <f>SUM(L77:L79)</f>
        <v>49864.43</v>
      </c>
      <c r="M80" s="73">
        <f t="shared" ref="M80" si="31">SUM(M77:M79)</f>
        <v>64378.42</v>
      </c>
      <c r="N80" s="73">
        <f t="shared" ref="N80" si="32">SUM(N77:N79)</f>
        <v>122525</v>
      </c>
      <c r="O80" s="73">
        <f t="shared" ref="O80" si="33">SUM(O77:O79)</f>
        <v>158688.75</v>
      </c>
      <c r="P80" s="73">
        <f t="shared" ref="P80" si="34">SUM(P77:P79)</f>
        <v>135008.74</v>
      </c>
    </row>
    <row r="81" spans="2:16" ht="14.4" x14ac:dyDescent="0.3">
      <c r="B81"/>
      <c r="C81"/>
      <c r="D81"/>
      <c r="E81"/>
      <c r="F81"/>
      <c r="G81"/>
      <c r="H81"/>
      <c r="J81"/>
      <c r="K81"/>
      <c r="L81"/>
      <c r="M81"/>
    </row>
    <row r="82" spans="2:16" x14ac:dyDescent="0.3">
      <c r="C82" s="51"/>
      <c r="D82" s="34" t="s">
        <v>76</v>
      </c>
      <c r="E82" s="34"/>
      <c r="F82" s="34"/>
      <c r="G82" s="34"/>
      <c r="H82" s="34"/>
      <c r="K82" s="51"/>
      <c r="L82" s="34" t="s">
        <v>111</v>
      </c>
      <c r="M82" s="34"/>
      <c r="N82" s="34"/>
      <c r="O82" s="34"/>
      <c r="P82" s="34"/>
    </row>
    <row r="83" spans="2:16" x14ac:dyDescent="0.3">
      <c r="B83" s="34" t="s">
        <v>151</v>
      </c>
      <c r="C83" s="52" t="s">
        <v>64</v>
      </c>
      <c r="D83" s="54" t="s">
        <v>77</v>
      </c>
      <c r="E83" s="54" t="s">
        <v>78</v>
      </c>
      <c r="F83" s="54" t="s">
        <v>79</v>
      </c>
      <c r="G83" s="52" t="s">
        <v>62</v>
      </c>
      <c r="H83" s="52" t="s">
        <v>63</v>
      </c>
      <c r="J83" s="34" t="str">
        <f>B83</f>
        <v>MAY'22</v>
      </c>
      <c r="K83" s="52" t="s">
        <v>64</v>
      </c>
      <c r="L83" s="54" t="s">
        <v>77</v>
      </c>
      <c r="M83" s="54" t="s">
        <v>78</v>
      </c>
      <c r="N83" s="54" t="s">
        <v>79</v>
      </c>
      <c r="O83" s="52" t="s">
        <v>62</v>
      </c>
      <c r="P83" s="52" t="s">
        <v>63</v>
      </c>
    </row>
    <row r="84" spans="2:16" ht="14.4" x14ac:dyDescent="0.3">
      <c r="B84"/>
      <c r="C84" s="9" t="s">
        <v>65</v>
      </c>
      <c r="D84" s="59"/>
      <c r="E84" s="59"/>
      <c r="F84" s="59">
        <v>293</v>
      </c>
      <c r="G84" s="59">
        <v>346</v>
      </c>
      <c r="H84" s="59">
        <v>170</v>
      </c>
      <c r="J84"/>
      <c r="K84" s="9" t="s">
        <v>65</v>
      </c>
      <c r="L84" s="71"/>
      <c r="M84" s="71"/>
      <c r="N84" s="71">
        <v>160387.5</v>
      </c>
      <c r="O84" s="71">
        <v>138001.25</v>
      </c>
      <c r="P84" s="71">
        <v>131456.71</v>
      </c>
    </row>
    <row r="85" spans="2:16" ht="14.4" x14ac:dyDescent="0.3">
      <c r="B85"/>
      <c r="C85" s="9" t="s">
        <v>66</v>
      </c>
      <c r="D85" s="59">
        <v>420</v>
      </c>
      <c r="E85" s="59">
        <v>359</v>
      </c>
      <c r="F85" s="59"/>
      <c r="G85" s="59"/>
      <c r="H85" s="59"/>
      <c r="J85"/>
      <c r="K85" s="9" t="s">
        <v>66</v>
      </c>
      <c r="L85" s="71">
        <v>83041.690000000104</v>
      </c>
      <c r="M85" s="71">
        <v>86666.219999999899</v>
      </c>
      <c r="N85" s="71"/>
      <c r="O85" s="71"/>
      <c r="P85" s="71"/>
    </row>
    <row r="86" spans="2:16" ht="15" thickBot="1" x14ac:dyDescent="0.35">
      <c r="B86"/>
      <c r="C86" s="11" t="s">
        <v>67</v>
      </c>
      <c r="D86" s="69"/>
      <c r="E86" s="69"/>
      <c r="F86" s="69"/>
      <c r="G86" s="69"/>
      <c r="H86" s="69">
        <v>177</v>
      </c>
      <c r="J86"/>
      <c r="K86" s="11" t="s">
        <v>67</v>
      </c>
      <c r="L86" s="72"/>
      <c r="M86" s="72"/>
      <c r="N86" s="72"/>
      <c r="O86" s="72"/>
      <c r="P86" s="72">
        <v>138104.82</v>
      </c>
    </row>
    <row r="87" spans="2:16" ht="15" thickTop="1" x14ac:dyDescent="0.3">
      <c r="B87"/>
      <c r="C87" s="66" t="s">
        <v>38</v>
      </c>
      <c r="D87" s="70">
        <f>SUM(D84:D86)</f>
        <v>420</v>
      </c>
      <c r="E87" s="70">
        <f t="shared" ref="E87" si="35">SUM(E84:E86)</f>
        <v>359</v>
      </c>
      <c r="F87" s="70">
        <f t="shared" ref="F87" si="36">SUM(F84:F86)</f>
        <v>293</v>
      </c>
      <c r="G87" s="70">
        <f t="shared" ref="G87" si="37">SUM(G84:G86)</f>
        <v>346</v>
      </c>
      <c r="H87" s="70">
        <f t="shared" ref="H87" si="38">SUM(H84:H86)</f>
        <v>347</v>
      </c>
      <c r="J87"/>
      <c r="K87" s="66" t="s">
        <v>38</v>
      </c>
      <c r="L87" s="73">
        <f>SUM(L84:L86)</f>
        <v>83041.690000000104</v>
      </c>
      <c r="M87" s="73">
        <f t="shared" ref="M87" si="39">SUM(M84:M86)</f>
        <v>86666.219999999899</v>
      </c>
      <c r="N87" s="73">
        <f t="shared" ref="N87" si="40">SUM(N84:N86)</f>
        <v>160387.5</v>
      </c>
      <c r="O87" s="73">
        <f t="shared" ref="O87" si="41">SUM(O84:O86)</f>
        <v>138001.25</v>
      </c>
      <c r="P87" s="73">
        <f t="shared" ref="P87" si="42">SUM(P84:P86)</f>
        <v>269561.53000000003</v>
      </c>
    </row>
    <row r="88" spans="2:16" ht="14.4" x14ac:dyDescent="0.3">
      <c r="B88"/>
      <c r="C88"/>
      <c r="D88"/>
      <c r="E88"/>
      <c r="F88"/>
      <c r="G88"/>
      <c r="H88"/>
      <c r="J88"/>
      <c r="K88"/>
      <c r="L88"/>
      <c r="M88"/>
    </row>
    <row r="89" spans="2:16" x14ac:dyDescent="0.3">
      <c r="C89" s="51"/>
      <c r="D89" s="34" t="s">
        <v>76</v>
      </c>
      <c r="E89" s="34"/>
      <c r="F89" s="34"/>
      <c r="G89" s="34"/>
      <c r="H89" s="34"/>
      <c r="K89" s="51"/>
      <c r="L89" s="34" t="s">
        <v>111</v>
      </c>
      <c r="M89" s="34"/>
      <c r="N89" s="34"/>
      <c r="O89" s="34"/>
      <c r="P89" s="34"/>
    </row>
    <row r="90" spans="2:16" x14ac:dyDescent="0.3">
      <c r="B90" s="34" t="s">
        <v>152</v>
      </c>
      <c r="C90" s="52" t="s">
        <v>64</v>
      </c>
      <c r="D90" s="54" t="s">
        <v>77</v>
      </c>
      <c r="E90" s="54" t="s">
        <v>78</v>
      </c>
      <c r="F90" s="54" t="s">
        <v>79</v>
      </c>
      <c r="G90" s="52" t="s">
        <v>62</v>
      </c>
      <c r="H90" s="52" t="s">
        <v>63</v>
      </c>
      <c r="J90" s="34" t="str">
        <f>B90</f>
        <v>JUN'22</v>
      </c>
      <c r="K90" s="52" t="s">
        <v>64</v>
      </c>
      <c r="L90" s="54" t="s">
        <v>77</v>
      </c>
      <c r="M90" s="54" t="s">
        <v>78</v>
      </c>
      <c r="N90" s="54" t="s">
        <v>79</v>
      </c>
      <c r="O90" s="52" t="s">
        <v>62</v>
      </c>
      <c r="P90" s="52" t="s">
        <v>63</v>
      </c>
    </row>
    <row r="91" spans="2:16" ht="14.4" x14ac:dyDescent="0.3">
      <c r="B91"/>
      <c r="C91" s="9" t="s">
        <v>65</v>
      </c>
      <c r="D91" s="59"/>
      <c r="E91" s="59"/>
      <c r="F91" s="59">
        <v>281</v>
      </c>
      <c r="G91" s="59">
        <v>327</v>
      </c>
      <c r="H91" s="59">
        <v>128</v>
      </c>
      <c r="J91"/>
      <c r="K91" s="9" t="s">
        <v>65</v>
      </c>
      <c r="L91" s="71"/>
      <c r="M91" s="71"/>
      <c r="N91" s="71">
        <v>144300</v>
      </c>
      <c r="O91" s="71">
        <v>128417.5</v>
      </c>
      <c r="P91" s="71">
        <v>101600.43</v>
      </c>
    </row>
    <row r="92" spans="2:16" ht="14.4" x14ac:dyDescent="0.3">
      <c r="B92"/>
      <c r="C92" s="9" t="s">
        <v>66</v>
      </c>
      <c r="D92" s="59">
        <v>420</v>
      </c>
      <c r="E92" s="59">
        <v>414</v>
      </c>
      <c r="F92" s="59"/>
      <c r="G92" s="59"/>
      <c r="H92" s="59"/>
      <c r="J92"/>
      <c r="K92" s="9" t="s">
        <v>66</v>
      </c>
      <c r="L92" s="71">
        <v>83987.44</v>
      </c>
      <c r="M92" s="71">
        <v>98481.619999999893</v>
      </c>
      <c r="N92" s="71"/>
      <c r="O92" s="71"/>
      <c r="P92" s="71"/>
    </row>
    <row r="93" spans="2:16" ht="15" thickBot="1" x14ac:dyDescent="0.35">
      <c r="B93"/>
      <c r="C93" s="11" t="s">
        <v>67</v>
      </c>
      <c r="D93" s="69"/>
      <c r="E93" s="69"/>
      <c r="F93" s="69"/>
      <c r="G93" s="69"/>
      <c r="H93" s="69">
        <v>173</v>
      </c>
      <c r="J93"/>
      <c r="K93" s="11" t="s">
        <v>67</v>
      </c>
      <c r="L93" s="72"/>
      <c r="M93" s="72"/>
      <c r="N93" s="72"/>
      <c r="O93" s="72"/>
      <c r="P93" s="72">
        <v>145104.73000000001</v>
      </c>
    </row>
    <row r="94" spans="2:16" ht="15" thickTop="1" x14ac:dyDescent="0.3">
      <c r="B94"/>
      <c r="C94" s="66" t="s">
        <v>38</v>
      </c>
      <c r="D94" s="70">
        <f>SUM(D91:D93)</f>
        <v>420</v>
      </c>
      <c r="E94" s="70">
        <f t="shared" ref="E94" si="43">SUM(E91:E93)</f>
        <v>414</v>
      </c>
      <c r="F94" s="70">
        <f t="shared" ref="F94" si="44">SUM(F91:F93)</f>
        <v>281</v>
      </c>
      <c r="G94" s="70">
        <f t="shared" ref="G94" si="45">SUM(G91:G93)</f>
        <v>327</v>
      </c>
      <c r="H94" s="70">
        <f t="shared" ref="H94" si="46">SUM(H91:H93)</f>
        <v>301</v>
      </c>
      <c r="J94"/>
      <c r="K94" s="66" t="s">
        <v>38</v>
      </c>
      <c r="L94" s="73">
        <f>SUM(L91:L93)</f>
        <v>83987.44</v>
      </c>
      <c r="M94" s="73">
        <f t="shared" ref="M94" si="47">SUM(M91:M93)</f>
        <v>98481.619999999893</v>
      </c>
      <c r="N94" s="73">
        <f t="shared" ref="N94" si="48">SUM(N91:N93)</f>
        <v>144300</v>
      </c>
      <c r="O94" s="73">
        <f t="shared" ref="O94" si="49">SUM(O91:O93)</f>
        <v>128417.5</v>
      </c>
      <c r="P94" s="73">
        <f t="shared" ref="P94" si="50">SUM(P91:P93)</f>
        <v>246705.16</v>
      </c>
    </row>
    <row r="95" spans="2:16" ht="14.4" x14ac:dyDescent="0.3">
      <c r="B95"/>
      <c r="C95"/>
      <c r="D95"/>
      <c r="E95"/>
      <c r="F95"/>
      <c r="G95"/>
      <c r="H95"/>
      <c r="J95"/>
      <c r="K95"/>
      <c r="L95"/>
      <c r="M95"/>
    </row>
  </sheetData>
  <protectedRanges>
    <protectedRange sqref="B39:G39 C46:G46 B67 B74:G74 B81:G81 B88:G88 B18 B25:G25 B32:G32" name="Range1"/>
  </protectedRanges>
  <printOptions horizontalCentered="1"/>
  <pageMargins left="0.7" right="0.7" top="0.75" bottom="0.75" header="0.3" footer="0.3"/>
  <pageSetup scale="65" fitToWidth="3" orientation="landscape" r:id="rId1"/>
  <headerFooter>
    <oddHeader>&amp;LState of Colorado&amp;RDraft and Confidential</oddHeader>
    <oddFooter>&amp;L&amp;F | &amp;A&amp;R&amp;G</oddFooter>
  </headerFooter>
  <ignoredErrors>
    <ignoredError sqref="D62:F62 L62:N62 D69:F69 L69:N69 L76:N76 D76:F76 D83:F83 L83:N83 L90:N90 D90:F90"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5F44-54E7-40A3-ADC0-620C55933515}">
  <dimension ref="B2:R64"/>
  <sheetViews>
    <sheetView topLeftCell="A35" zoomScaleNormal="100" zoomScaleSheetLayoutView="70" workbookViewId="0">
      <selection activeCell="H48" sqref="H48"/>
    </sheetView>
  </sheetViews>
  <sheetFormatPr defaultColWidth="8.77734375" defaultRowHeight="13.8" x14ac:dyDescent="0.3"/>
  <cols>
    <col min="1" max="1" width="2.21875" style="8" customWidth="1"/>
    <col min="2" max="2" width="12.5546875" style="8" customWidth="1"/>
    <col min="3" max="3" width="21.21875" style="8" customWidth="1"/>
    <col min="4" max="4" width="15.21875" style="8" bestFit="1" customWidth="1"/>
    <col min="5" max="5" width="12.33203125" style="8" customWidth="1"/>
    <col min="6" max="6" width="11" style="8" bestFit="1" customWidth="1"/>
    <col min="7" max="7" width="13.21875" style="8" customWidth="1"/>
    <col min="8" max="8" width="11.21875" style="8" customWidth="1"/>
    <col min="9" max="9" width="12.77734375" style="8" customWidth="1"/>
    <col min="10" max="10" width="13.21875" style="8" customWidth="1"/>
    <col min="11" max="11" width="2.21875" style="8" customWidth="1"/>
    <col min="12" max="12" width="18.21875" style="8" bestFit="1" customWidth="1"/>
    <col min="13" max="18" width="14.77734375" style="8" customWidth="1"/>
    <col min="19" max="19" width="2.21875" style="8" customWidth="1"/>
    <col min="20" max="20" width="11" style="8" bestFit="1" customWidth="1"/>
    <col min="21" max="21" width="18.21875" style="8" bestFit="1" customWidth="1"/>
    <col min="22" max="27" width="13" style="8" customWidth="1"/>
    <col min="28" max="28" width="27.5546875" style="8" bestFit="1" customWidth="1"/>
    <col min="29" max="16384" width="8.77734375" style="8"/>
  </cols>
  <sheetData>
    <row r="2" spans="2:12" x14ac:dyDescent="0.3">
      <c r="B2" s="12" t="s">
        <v>105</v>
      </c>
      <c r="C2" s="13" t="str">
        <f>Overview!$C$11</f>
        <v>Colorado Access</v>
      </c>
    </row>
    <row r="3" spans="2:12" x14ac:dyDescent="0.3">
      <c r="B3" s="12" t="s">
        <v>114</v>
      </c>
      <c r="C3" s="13" t="str">
        <f>Overview!C12</f>
        <v>Region 3</v>
      </c>
    </row>
    <row r="4" spans="2:12" x14ac:dyDescent="0.3">
      <c r="B4" s="12" t="s">
        <v>27</v>
      </c>
      <c r="C4" s="14" t="s">
        <v>83</v>
      </c>
    </row>
    <row r="5" spans="2:12" x14ac:dyDescent="0.3">
      <c r="B5" s="12" t="s">
        <v>28</v>
      </c>
      <c r="C5" s="13" t="str">
        <f>Overview!C13</f>
        <v>July 1, 2021 - June 30, 2022</v>
      </c>
    </row>
    <row r="6" spans="2:12" x14ac:dyDescent="0.3">
      <c r="B6" s="12"/>
      <c r="C6" s="13"/>
      <c r="L6" s="13"/>
    </row>
    <row r="7" spans="2:12" x14ac:dyDescent="0.3">
      <c r="C7" s="51"/>
      <c r="D7" s="34" t="s">
        <v>76</v>
      </c>
      <c r="E7" s="34"/>
      <c r="F7" s="34"/>
      <c r="G7" s="34"/>
      <c r="H7" s="34"/>
      <c r="I7" s="34"/>
    </row>
    <row r="8" spans="2:12" x14ac:dyDescent="0.3">
      <c r="B8" s="34" t="s">
        <v>38</v>
      </c>
      <c r="C8" s="52" t="s">
        <v>64</v>
      </c>
      <c r="D8" s="54" t="s">
        <v>77</v>
      </c>
      <c r="E8" s="54" t="s">
        <v>78</v>
      </c>
      <c r="F8" s="54" t="s">
        <v>79</v>
      </c>
      <c r="G8" s="52" t="s">
        <v>62</v>
      </c>
      <c r="H8" s="52" t="s">
        <v>63</v>
      </c>
      <c r="I8" s="52" t="s">
        <v>38</v>
      </c>
    </row>
    <row r="9" spans="2:12" ht="14.4" x14ac:dyDescent="0.3">
      <c r="B9"/>
      <c r="C9" s="9" t="s">
        <v>65</v>
      </c>
      <c r="D9" s="92">
        <f>SUM('Report 2. SUD RC Data'!D14,'Report 2. SUD RC Data'!D21,'Report 2. SUD RC Data'!D28,'Report 2. SUD RC Data'!D35,'Report 2. SUD RC Data'!D42,'Report 2. SUD RC Data'!D49,'Report 2. SUD RC Data'!D56,'Report 2. SUD RC Data'!D63,'Report 2. SUD RC Data'!D70,'Report 2. SUD RC Data'!D77,'Report 2. SUD RC Data'!D84,'Report 2. SUD RC Data'!D91)</f>
        <v>0</v>
      </c>
      <c r="E9" s="92">
        <f>SUM('Report 2. SUD RC Data'!E14,'Report 2. SUD RC Data'!E21,'Report 2. SUD RC Data'!E28,'Report 2. SUD RC Data'!E35,'Report 2. SUD RC Data'!E42,'Report 2. SUD RC Data'!E49,'Report 2. SUD RC Data'!E56,'Report 2. SUD RC Data'!E63,'Report 2. SUD RC Data'!E70,'Report 2. SUD RC Data'!E77,'Report 2. SUD RC Data'!E84,'Report 2. SUD RC Data'!E91)</f>
        <v>0</v>
      </c>
      <c r="F9" s="92">
        <f>SUM('Report 2. SUD RC Data'!F14,'Report 2. SUD RC Data'!F21,'Report 2. SUD RC Data'!F28,'Report 2. SUD RC Data'!F35,'Report 2. SUD RC Data'!F42,'Report 2. SUD RC Data'!F49,'Report 2. SUD RC Data'!F56,'Report 2. SUD RC Data'!F63,'Report 2. SUD RC Data'!F70,'Report 2. SUD RC Data'!F77,'Report 2. SUD RC Data'!F84,'Report 2. SUD RC Data'!F91)</f>
        <v>2008</v>
      </c>
      <c r="G9" s="92">
        <f>SUM('Report 2. SUD RC Data'!G14,'Report 2. SUD RC Data'!G21,'Report 2. SUD RC Data'!G28,'Report 2. SUD RC Data'!G35,'Report 2. SUD RC Data'!G42,'Report 2. SUD RC Data'!G49,'Report 2. SUD RC Data'!G56,'Report 2. SUD RC Data'!G63,'Report 2. SUD RC Data'!G70,'Report 2. SUD RC Data'!G77,'Report 2. SUD RC Data'!G84,'Report 2. SUD RC Data'!G91)</f>
        <v>4819</v>
      </c>
      <c r="H9" s="92">
        <f>SUM('Report 2. SUD RC Data'!H14,'Report 2. SUD RC Data'!H21,'Report 2. SUD RC Data'!H28,'Report 2. SUD RC Data'!H35,'Report 2. SUD RC Data'!H42,'Report 2. SUD RC Data'!H49,'Report 2. SUD RC Data'!H56,'Report 2. SUD RC Data'!H63,'Report 2. SUD RC Data'!H70,'Report 2. SUD RC Data'!H77,'Report 2. SUD RC Data'!H84,'Report 2. SUD RC Data'!H91)</f>
        <v>1016</v>
      </c>
      <c r="I9" s="92">
        <f>SUM(D9:H9)</f>
        <v>7843</v>
      </c>
    </row>
    <row r="10" spans="2:12" ht="14.4" x14ac:dyDescent="0.3">
      <c r="B10"/>
      <c r="C10" s="9" t="s">
        <v>66</v>
      </c>
      <c r="D10" s="92">
        <f>SUM('Report 2. SUD RC Data'!D15,'Report 2. SUD RC Data'!D22,'Report 2. SUD RC Data'!D29,'Report 2. SUD RC Data'!D36,'Report 2. SUD RC Data'!D43,'Report 2. SUD RC Data'!D50,'Report 2. SUD RC Data'!D57,'Report 2. SUD RC Data'!D64,'Report 2. SUD RC Data'!D71,'Report 2. SUD RC Data'!D78,'Report 2. SUD RC Data'!D85,'Report 2. SUD RC Data'!D92)</f>
        <v>3862</v>
      </c>
      <c r="E10" s="92">
        <f>SUM('Report 2. SUD RC Data'!E15,'Report 2. SUD RC Data'!E22,'Report 2. SUD RC Data'!E29,'Report 2. SUD RC Data'!E36,'Report 2. SUD RC Data'!E43,'Report 2. SUD RC Data'!E50,'Report 2. SUD RC Data'!E57,'Report 2. SUD RC Data'!E64,'Report 2. SUD RC Data'!E71,'Report 2. SUD RC Data'!E78,'Report 2. SUD RC Data'!E85,'Report 2. SUD RC Data'!E92)</f>
        <v>4533</v>
      </c>
      <c r="F10" s="92">
        <f>SUM('Report 2. SUD RC Data'!F15,'Report 2. SUD RC Data'!F22,'Report 2. SUD RC Data'!F29,'Report 2. SUD RC Data'!F36,'Report 2. SUD RC Data'!F43,'Report 2. SUD RC Data'!F50,'Report 2. SUD RC Data'!F57,'Report 2. SUD RC Data'!F64,'Report 2. SUD RC Data'!F71,'Report 2. SUD RC Data'!F78,'Report 2. SUD RC Data'!F85,'Report 2. SUD RC Data'!F92)</f>
        <v>0</v>
      </c>
      <c r="G10" s="92">
        <f>SUM('Report 2. SUD RC Data'!G15,'Report 2. SUD RC Data'!G22,'Report 2. SUD RC Data'!G29,'Report 2. SUD RC Data'!G36,'Report 2. SUD RC Data'!G43,'Report 2. SUD RC Data'!G50,'Report 2. SUD RC Data'!G57,'Report 2. SUD RC Data'!G64,'Report 2. SUD RC Data'!G71,'Report 2. SUD RC Data'!G78,'Report 2. SUD RC Data'!G85,'Report 2. SUD RC Data'!G92)</f>
        <v>0</v>
      </c>
      <c r="H10" s="92">
        <f>SUM('Report 2. SUD RC Data'!H15,'Report 2. SUD RC Data'!H22,'Report 2. SUD RC Data'!H29,'Report 2. SUD RC Data'!H36,'Report 2. SUD RC Data'!H43,'Report 2. SUD RC Data'!H50,'Report 2. SUD RC Data'!H57,'Report 2. SUD RC Data'!H64,'Report 2. SUD RC Data'!H71,'Report 2. SUD RC Data'!H78,'Report 2. SUD RC Data'!H85,'Report 2. SUD RC Data'!H92)</f>
        <v>0</v>
      </c>
      <c r="I10" s="92">
        <f t="shared" ref="I10:I12" si="0">SUM(D10:H10)</f>
        <v>8395</v>
      </c>
    </row>
    <row r="11" spans="2:12" ht="15" thickBot="1" x14ac:dyDescent="0.35">
      <c r="B11"/>
      <c r="C11" s="11" t="s">
        <v>67</v>
      </c>
      <c r="D11" s="93">
        <f>SUM('Report 2. SUD RC Data'!D16,'Report 2. SUD RC Data'!D23,'Report 2. SUD RC Data'!D30,'Report 2. SUD RC Data'!D37,'Report 2. SUD RC Data'!D44,'Report 2. SUD RC Data'!D51,'Report 2. SUD RC Data'!D58,'Report 2. SUD RC Data'!D65,'Report 2. SUD RC Data'!D72,'Report 2. SUD RC Data'!D79,'Report 2. SUD RC Data'!D86,'Report 2. SUD RC Data'!D93)</f>
        <v>0</v>
      </c>
      <c r="E11" s="93">
        <f>SUM('Report 2. SUD RC Data'!E16,'Report 2. SUD RC Data'!E23,'Report 2. SUD RC Data'!E30,'Report 2. SUD RC Data'!E37,'Report 2. SUD RC Data'!E44,'Report 2. SUD RC Data'!E51,'Report 2. SUD RC Data'!E58,'Report 2. SUD RC Data'!E65,'Report 2. SUD RC Data'!E72,'Report 2. SUD RC Data'!E79,'Report 2. SUD RC Data'!E86,'Report 2. SUD RC Data'!E93)</f>
        <v>0</v>
      </c>
      <c r="F11" s="93">
        <f>SUM('Report 2. SUD RC Data'!F16,'Report 2. SUD RC Data'!F23,'Report 2. SUD RC Data'!F30,'Report 2. SUD RC Data'!F37,'Report 2. SUD RC Data'!F44,'Report 2. SUD RC Data'!F51,'Report 2. SUD RC Data'!F58,'Report 2. SUD RC Data'!F65,'Report 2. SUD RC Data'!F72,'Report 2. SUD RC Data'!F79,'Report 2. SUD RC Data'!F86,'Report 2. SUD RC Data'!F93)</f>
        <v>9</v>
      </c>
      <c r="G11" s="93">
        <f>SUM('Report 2. SUD RC Data'!G16,'Report 2. SUD RC Data'!G23,'Report 2. SUD RC Data'!G30,'Report 2. SUD RC Data'!G37,'Report 2. SUD RC Data'!G44,'Report 2. SUD RC Data'!G51,'Report 2. SUD RC Data'!G58,'Report 2. SUD RC Data'!G65,'Report 2. SUD RC Data'!G72,'Report 2. SUD RC Data'!G79,'Report 2. SUD RC Data'!G86,'Report 2. SUD RC Data'!G93)</f>
        <v>0</v>
      </c>
      <c r="H11" s="93">
        <f>SUM('Report 2. SUD RC Data'!H16,'Report 2. SUD RC Data'!H23,'Report 2. SUD RC Data'!H30,'Report 2. SUD RC Data'!H37,'Report 2. SUD RC Data'!H44,'Report 2. SUD RC Data'!H51,'Report 2. SUD RC Data'!H58,'Report 2. SUD RC Data'!H65,'Report 2. SUD RC Data'!H72,'Report 2. SUD RC Data'!H79,'Report 2. SUD RC Data'!H86,'Report 2. SUD RC Data'!H93)</f>
        <v>1846</v>
      </c>
      <c r="I11" s="93">
        <f t="shared" si="0"/>
        <v>1855</v>
      </c>
    </row>
    <row r="12" spans="2:12" ht="15" thickTop="1" x14ac:dyDescent="0.3">
      <c r="B12"/>
      <c r="C12" s="66" t="s">
        <v>38</v>
      </c>
      <c r="D12" s="94">
        <f>SUM(D9:D11)</f>
        <v>3862</v>
      </c>
      <c r="E12" s="94">
        <f t="shared" ref="E12:H12" si="1">SUM(E9:E11)</f>
        <v>4533</v>
      </c>
      <c r="F12" s="94">
        <f t="shared" si="1"/>
        <v>2017</v>
      </c>
      <c r="G12" s="94">
        <f t="shared" si="1"/>
        <v>4819</v>
      </c>
      <c r="H12" s="94">
        <f t="shared" si="1"/>
        <v>2862</v>
      </c>
      <c r="I12" s="94">
        <f t="shared" si="0"/>
        <v>18093</v>
      </c>
    </row>
    <row r="13" spans="2:12" ht="14.4" x14ac:dyDescent="0.3">
      <c r="B13"/>
      <c r="C13"/>
      <c r="D13"/>
      <c r="E13"/>
      <c r="F13"/>
      <c r="G13"/>
      <c r="H13"/>
      <c r="I13"/>
      <c r="L13"/>
    </row>
    <row r="14" spans="2:12" ht="14.4" x14ac:dyDescent="0.3">
      <c r="C14" s="51"/>
      <c r="D14" s="34" t="s">
        <v>111</v>
      </c>
      <c r="E14" s="34"/>
      <c r="F14" s="34"/>
      <c r="G14" s="34"/>
      <c r="H14" s="34"/>
      <c r="I14" s="34"/>
      <c r="L14"/>
    </row>
    <row r="15" spans="2:12" ht="14.4" x14ac:dyDescent="0.3">
      <c r="B15" s="34" t="str">
        <f>B8</f>
        <v>Total</v>
      </c>
      <c r="C15" s="52" t="s">
        <v>64</v>
      </c>
      <c r="D15" s="54" t="s">
        <v>77</v>
      </c>
      <c r="E15" s="54" t="s">
        <v>78</v>
      </c>
      <c r="F15" s="54" t="s">
        <v>79</v>
      </c>
      <c r="G15" s="52" t="s">
        <v>62</v>
      </c>
      <c r="H15" s="52" t="s">
        <v>63</v>
      </c>
      <c r="I15" s="52" t="s">
        <v>38</v>
      </c>
      <c r="L15"/>
    </row>
    <row r="16" spans="2:12" ht="14.4" x14ac:dyDescent="0.3">
      <c r="B16"/>
      <c r="C16" s="9" t="s">
        <v>65</v>
      </c>
      <c r="D16" s="95">
        <f>SUM('Report 2. SUD RC Data'!L14,'Report 2. SUD RC Data'!L21,'Report 2. SUD RC Data'!L28,'Report 2. SUD RC Data'!L35,'Report 2. SUD RC Data'!L42,'Report 2. SUD RC Data'!L49,'Report 2. SUD RC Data'!L56,'Report 2. SUD RC Data'!L63,'Report 2. SUD RC Data'!L70,'Report 2. SUD RC Data'!L77,'Report 2. SUD RC Data'!L84,'Report 2. SUD RC Data'!L91)</f>
        <v>0</v>
      </c>
      <c r="E16" s="95">
        <f>SUM('Report 2. SUD RC Data'!M14,'Report 2. SUD RC Data'!M21,'Report 2. SUD RC Data'!M28,'Report 2. SUD RC Data'!M35,'Report 2. SUD RC Data'!M42,'Report 2. SUD RC Data'!M49,'Report 2. SUD RC Data'!M56,'Report 2. SUD RC Data'!M63,'Report 2. SUD RC Data'!M70,'Report 2. SUD RC Data'!M77,'Report 2. SUD RC Data'!M84,'Report 2. SUD RC Data'!M91)</f>
        <v>0</v>
      </c>
      <c r="F16" s="95">
        <f>SUM('Report 2. SUD RC Data'!N14,'Report 2. SUD RC Data'!N21,'Report 2. SUD RC Data'!N28,'Report 2. SUD RC Data'!N35,'Report 2. SUD RC Data'!N42,'Report 2. SUD RC Data'!N49,'Report 2. SUD RC Data'!N56,'Report 2. SUD RC Data'!N63,'Report 2. SUD RC Data'!N70,'Report 2. SUD RC Data'!N77,'Report 2. SUD RC Data'!N84,'Report 2. SUD RC Data'!N91)</f>
        <v>1122150</v>
      </c>
      <c r="G16" s="95">
        <f>SUM('Report 2. SUD RC Data'!O14,'Report 2. SUD RC Data'!O21,'Report 2. SUD RC Data'!O28,'Report 2. SUD RC Data'!O35,'Report 2. SUD RC Data'!O42,'Report 2. SUD RC Data'!O49,'Report 2. SUD RC Data'!O56,'Report 2. SUD RC Data'!O63,'Report 2. SUD RC Data'!O70,'Report 2. SUD RC Data'!O77,'Report 2. SUD RC Data'!O84,'Report 2. SUD RC Data'!O91)</f>
        <v>1855330</v>
      </c>
      <c r="H16" s="95">
        <f>SUM('Report 2. SUD RC Data'!P14,'Report 2. SUD RC Data'!P21,'Report 2. SUD RC Data'!P28,'Report 2. SUD RC Data'!P35,'Report 2. SUD RC Data'!P42,'Report 2. SUD RC Data'!P49,'Report 2. SUD RC Data'!P56,'Report 2. SUD RC Data'!P63,'Report 2. SUD RC Data'!P70,'Report 2. SUD RC Data'!P77,'Report 2. SUD RC Data'!P84,'Report 2. SUD RC Data'!P91)</f>
        <v>852622.25</v>
      </c>
      <c r="I16" s="95">
        <f>SUM(D16:H16)</f>
        <v>3830102.25</v>
      </c>
      <c r="L16"/>
    </row>
    <row r="17" spans="2:14" ht="14.4" x14ac:dyDescent="0.3">
      <c r="B17"/>
      <c r="C17" s="9" t="s">
        <v>66</v>
      </c>
      <c r="D17" s="95">
        <f>SUM('Report 2. SUD RC Data'!L15,'Report 2. SUD RC Data'!L22,'Report 2. SUD RC Data'!L29,'Report 2. SUD RC Data'!L36,'Report 2. SUD RC Data'!L43,'Report 2. SUD RC Data'!L50,'Report 2. SUD RC Data'!L57,'Report 2. SUD RC Data'!L64,'Report 2. SUD RC Data'!L71,'Report 2. SUD RC Data'!L78,'Report 2. SUD RC Data'!L85,'Report 2. SUD RC Data'!L92)</f>
        <v>740341.36999999988</v>
      </c>
      <c r="E17" s="95">
        <f>SUM('Report 2. SUD RC Data'!M15,'Report 2. SUD RC Data'!M22,'Report 2. SUD RC Data'!M29,'Report 2. SUD RC Data'!M36,'Report 2. SUD RC Data'!M43,'Report 2. SUD RC Data'!M50,'Report 2. SUD RC Data'!M57,'Report 2. SUD RC Data'!M64,'Report 2. SUD RC Data'!M71,'Report 2. SUD RC Data'!M78,'Report 2. SUD RC Data'!M85,'Report 2. SUD RC Data'!M92)</f>
        <v>1013268.0399999996</v>
      </c>
      <c r="F17" s="95">
        <f>SUM('Report 2. SUD RC Data'!N15,'Report 2. SUD RC Data'!N22,'Report 2. SUD RC Data'!N29,'Report 2. SUD RC Data'!N36,'Report 2. SUD RC Data'!N43,'Report 2. SUD RC Data'!N50,'Report 2. SUD RC Data'!N57,'Report 2. SUD RC Data'!N64,'Report 2. SUD RC Data'!N71,'Report 2. SUD RC Data'!N78,'Report 2. SUD RC Data'!N85,'Report 2. SUD RC Data'!N92)</f>
        <v>0</v>
      </c>
      <c r="G17" s="95">
        <f>SUM('Report 2. SUD RC Data'!O15,'Report 2. SUD RC Data'!O22,'Report 2. SUD RC Data'!O29,'Report 2. SUD RC Data'!O36,'Report 2. SUD RC Data'!O43,'Report 2. SUD RC Data'!O50,'Report 2. SUD RC Data'!O57,'Report 2. SUD RC Data'!O64,'Report 2. SUD RC Data'!O71,'Report 2. SUD RC Data'!O78,'Report 2. SUD RC Data'!O85,'Report 2. SUD RC Data'!O92)</f>
        <v>0</v>
      </c>
      <c r="H17" s="95">
        <f>SUM('Report 2. SUD RC Data'!P15,'Report 2. SUD RC Data'!P22,'Report 2. SUD RC Data'!P29,'Report 2. SUD RC Data'!P36,'Report 2. SUD RC Data'!P43,'Report 2. SUD RC Data'!P50,'Report 2. SUD RC Data'!P57,'Report 2. SUD RC Data'!P64,'Report 2. SUD RC Data'!P71,'Report 2. SUD RC Data'!P78,'Report 2. SUD RC Data'!P85,'Report 2. SUD RC Data'!P92)</f>
        <v>0</v>
      </c>
      <c r="I17" s="95">
        <f t="shared" ref="I17:I19" si="2">SUM(D17:H17)</f>
        <v>1753609.4099999995</v>
      </c>
      <c r="L17"/>
    </row>
    <row r="18" spans="2:14" ht="15" thickBot="1" x14ac:dyDescent="0.35">
      <c r="B18"/>
      <c r="C18" s="11" t="s">
        <v>67</v>
      </c>
      <c r="D18" s="96">
        <f>SUM('Report 2. SUD RC Data'!L16,'Report 2. SUD RC Data'!L23,'Report 2. SUD RC Data'!L30,'Report 2. SUD RC Data'!L37,'Report 2. SUD RC Data'!L44,'Report 2. SUD RC Data'!L51,'Report 2. SUD RC Data'!L58,'Report 2. SUD RC Data'!L65,'Report 2. SUD RC Data'!L72,'Report 2. SUD RC Data'!L79,'Report 2. SUD RC Data'!L86,'Report 2. SUD RC Data'!L93)</f>
        <v>0</v>
      </c>
      <c r="E18" s="96">
        <f>SUM('Report 2. SUD RC Data'!M16,'Report 2. SUD RC Data'!M23,'Report 2. SUD RC Data'!M30,'Report 2. SUD RC Data'!M37,'Report 2. SUD RC Data'!M44,'Report 2. SUD RC Data'!M51,'Report 2. SUD RC Data'!M58,'Report 2. SUD RC Data'!M65,'Report 2. SUD RC Data'!M72,'Report 2. SUD RC Data'!M79,'Report 2. SUD RC Data'!M86,'Report 2. SUD RC Data'!M93)</f>
        <v>0</v>
      </c>
      <c r="F18" s="96">
        <f>SUM('Report 2. SUD RC Data'!N16,'Report 2. SUD RC Data'!N23,'Report 2. SUD RC Data'!N30,'Report 2. SUD RC Data'!N37,'Report 2. SUD RC Data'!N44,'Report 2. SUD RC Data'!N51,'Report 2. SUD RC Data'!N58,'Report 2. SUD RC Data'!N65,'Report 2. SUD RC Data'!N72,'Report 2. SUD RC Data'!N79,'Report 2. SUD RC Data'!N86,'Report 2. SUD RC Data'!N93)</f>
        <v>1300</v>
      </c>
      <c r="G18" s="96">
        <f>SUM('Report 2. SUD RC Data'!O16,'Report 2. SUD RC Data'!O23,'Report 2. SUD RC Data'!O30,'Report 2. SUD RC Data'!O37,'Report 2. SUD RC Data'!O44,'Report 2. SUD RC Data'!O51,'Report 2. SUD RC Data'!O58,'Report 2. SUD RC Data'!O65,'Report 2. SUD RC Data'!O72,'Report 2. SUD RC Data'!O79,'Report 2. SUD RC Data'!O86,'Report 2. SUD RC Data'!O93)</f>
        <v>0</v>
      </c>
      <c r="H18" s="96">
        <f>SUM('Report 2. SUD RC Data'!P16,'Report 2. SUD RC Data'!P23,'Report 2. SUD RC Data'!P30,'Report 2. SUD RC Data'!P37,'Report 2. SUD RC Data'!P44,'Report 2. SUD RC Data'!P51,'Report 2. SUD RC Data'!P58,'Report 2. SUD RC Data'!P65,'Report 2. SUD RC Data'!P72,'Report 2. SUD RC Data'!P79,'Report 2. SUD RC Data'!P86,'Report 2. SUD RC Data'!P93)</f>
        <v>1517168.6900000002</v>
      </c>
      <c r="I18" s="96">
        <f t="shared" si="2"/>
        <v>1518468.6900000002</v>
      </c>
      <c r="L18"/>
    </row>
    <row r="19" spans="2:14" ht="15" thickTop="1" x14ac:dyDescent="0.3">
      <c r="B19"/>
      <c r="C19" s="66" t="s">
        <v>38</v>
      </c>
      <c r="D19" s="97">
        <f>SUM(D16:D18)</f>
        <v>740341.36999999988</v>
      </c>
      <c r="E19" s="97">
        <f t="shared" ref="E19:H19" si="3">SUM(E16:E18)</f>
        <v>1013268.0399999996</v>
      </c>
      <c r="F19" s="97">
        <f t="shared" si="3"/>
        <v>1123450</v>
      </c>
      <c r="G19" s="97">
        <f t="shared" si="3"/>
        <v>1855330</v>
      </c>
      <c r="H19" s="97">
        <f t="shared" si="3"/>
        <v>2369790.9400000004</v>
      </c>
      <c r="I19" s="97">
        <f t="shared" si="2"/>
        <v>7102180.3499999996</v>
      </c>
      <c r="L19"/>
    </row>
    <row r="20" spans="2:14" ht="14.4" x14ac:dyDescent="0.3">
      <c r="B20"/>
      <c r="C20"/>
      <c r="D20"/>
      <c r="E20"/>
      <c r="F20"/>
      <c r="G20"/>
      <c r="H20"/>
      <c r="I20"/>
      <c r="L20"/>
    </row>
    <row r="21" spans="2:14" ht="14.4" x14ac:dyDescent="0.3">
      <c r="C21" s="51"/>
      <c r="D21" s="34" t="s">
        <v>84</v>
      </c>
      <c r="E21" s="34"/>
      <c r="F21" s="34"/>
      <c r="G21" s="34"/>
      <c r="H21" s="34"/>
      <c r="I21" s="34"/>
      <c r="J21"/>
      <c r="L21"/>
    </row>
    <row r="22" spans="2:14" ht="14.4" x14ac:dyDescent="0.3">
      <c r="B22" s="123" t="str">
        <f>B15</f>
        <v>Total</v>
      </c>
      <c r="C22" s="102" t="s">
        <v>64</v>
      </c>
      <c r="D22" s="103" t="s">
        <v>77</v>
      </c>
      <c r="E22" s="103" t="s">
        <v>78</v>
      </c>
      <c r="F22" s="103" t="s">
        <v>79</v>
      </c>
      <c r="G22" s="102" t="s">
        <v>62</v>
      </c>
      <c r="H22" s="102" t="s">
        <v>63</v>
      </c>
      <c r="I22" s="102" t="s">
        <v>125</v>
      </c>
      <c r="J22"/>
      <c r="L22"/>
    </row>
    <row r="23" spans="2:14" ht="14.4" x14ac:dyDescent="0.3">
      <c r="B23"/>
      <c r="C23" s="9" t="s">
        <v>65</v>
      </c>
      <c r="D23" s="35">
        <f t="shared" ref="D23:H26" si="4">IF(D9 = 0,0,D16/D9)</f>
        <v>0</v>
      </c>
      <c r="E23" s="35">
        <f t="shared" si="4"/>
        <v>0</v>
      </c>
      <c r="F23" s="35">
        <f t="shared" si="4"/>
        <v>558.83964143426294</v>
      </c>
      <c r="G23" s="35">
        <f t="shared" si="4"/>
        <v>385.00311267897905</v>
      </c>
      <c r="H23" s="35">
        <f t="shared" si="4"/>
        <v>839.19512795275591</v>
      </c>
      <c r="I23" s="35">
        <f>IF(I9=0,0,SUMPRODUCT(D23:H23,D9:H9)/I9)</f>
        <v>488.34658294020147</v>
      </c>
      <c r="J23"/>
      <c r="L23"/>
    </row>
    <row r="24" spans="2:14" ht="14.4" x14ac:dyDescent="0.3">
      <c r="B24"/>
      <c r="C24" s="9" t="s">
        <v>66</v>
      </c>
      <c r="D24" s="35">
        <f t="shared" si="4"/>
        <v>191.69895649922316</v>
      </c>
      <c r="E24" s="35">
        <f t="shared" si="4"/>
        <v>223.53144495918809</v>
      </c>
      <c r="F24" s="35">
        <f t="shared" si="4"/>
        <v>0</v>
      </c>
      <c r="G24" s="35">
        <f t="shared" si="4"/>
        <v>0</v>
      </c>
      <c r="H24" s="35">
        <f t="shared" si="4"/>
        <v>0</v>
      </c>
      <c r="I24" s="35">
        <f>IF(I10=0,0,SUMPRODUCT(D24:H24,D10:H10)/I10)</f>
        <v>208.88736271590227</v>
      </c>
      <c r="J24"/>
      <c r="L24"/>
    </row>
    <row r="25" spans="2:14" ht="15" thickBot="1" x14ac:dyDescent="0.35">
      <c r="B25"/>
      <c r="C25" s="11" t="s">
        <v>67</v>
      </c>
      <c r="D25" s="74">
        <f t="shared" si="4"/>
        <v>0</v>
      </c>
      <c r="E25" s="74">
        <f t="shared" si="4"/>
        <v>0</v>
      </c>
      <c r="F25" s="74">
        <f t="shared" si="4"/>
        <v>144.44444444444446</v>
      </c>
      <c r="G25" s="74">
        <f t="shared" si="4"/>
        <v>0</v>
      </c>
      <c r="H25" s="74">
        <f t="shared" si="4"/>
        <v>821.86819609967506</v>
      </c>
      <c r="I25" s="74">
        <f>IF(I11=0,0,SUMPRODUCT(D25:H25,D11:H11)/I11)</f>
        <v>818.58150404312676</v>
      </c>
      <c r="J25"/>
      <c r="L25"/>
    </row>
    <row r="26" spans="2:14" ht="15" thickTop="1" x14ac:dyDescent="0.3">
      <c r="B26"/>
      <c r="C26" s="66" t="s">
        <v>38</v>
      </c>
      <c r="D26" s="73">
        <f t="shared" si="4"/>
        <v>191.69895649922316</v>
      </c>
      <c r="E26" s="73">
        <f t="shared" si="4"/>
        <v>223.53144495918809</v>
      </c>
      <c r="F26" s="73">
        <f t="shared" si="4"/>
        <v>556.99058006941004</v>
      </c>
      <c r="G26" s="73">
        <f t="shared" si="4"/>
        <v>385.00311267897905</v>
      </c>
      <c r="H26" s="73">
        <f t="shared" si="4"/>
        <v>828.01919636617765</v>
      </c>
      <c r="I26" s="73">
        <f>IF(I12=0,0,SUMPRODUCT(D26:H26,D12:H12)/I12)</f>
        <v>392.53746476537884</v>
      </c>
      <c r="J26"/>
      <c r="L26"/>
    </row>
    <row r="27" spans="2:14" ht="14.4" x14ac:dyDescent="0.3">
      <c r="B27"/>
      <c r="C27"/>
      <c r="D27"/>
      <c r="E27"/>
      <c r="F27"/>
      <c r="G27"/>
      <c r="H27"/>
      <c r="I27"/>
      <c r="L27"/>
    </row>
    <row r="28" spans="2:14" ht="14.4" x14ac:dyDescent="0.3">
      <c r="B28"/>
      <c r="C28"/>
      <c r="D28"/>
      <c r="E28"/>
      <c r="F28"/>
      <c r="G28"/>
      <c r="H28"/>
      <c r="I28"/>
      <c r="L28"/>
    </row>
    <row r="29" spans="2:14" ht="14.4" x14ac:dyDescent="0.3">
      <c r="B29" s="75" t="s">
        <v>162</v>
      </c>
      <c r="C29"/>
      <c r="D29"/>
      <c r="E29"/>
      <c r="F29"/>
      <c r="G29"/>
      <c r="H29"/>
      <c r="I29"/>
      <c r="L29"/>
    </row>
    <row r="30" spans="2:14" ht="14.4" x14ac:dyDescent="0.3">
      <c r="B30"/>
      <c r="C30"/>
      <c r="D30"/>
      <c r="E30"/>
      <c r="F30"/>
      <c r="G30"/>
      <c r="H30"/>
      <c r="I30"/>
      <c r="L30"/>
    </row>
    <row r="31" spans="2:14" ht="14.4" x14ac:dyDescent="0.3">
      <c r="C31" s="51"/>
      <c r="D31" s="34" t="s">
        <v>85</v>
      </c>
      <c r="E31" s="34"/>
      <c r="F31" s="34"/>
      <c r="G31" s="34"/>
      <c r="H31" s="34"/>
      <c r="I31"/>
      <c r="L31"/>
    </row>
    <row r="32" spans="2:14" ht="14.4" x14ac:dyDescent="0.3">
      <c r="C32" s="102" t="s">
        <v>86</v>
      </c>
      <c r="D32" s="103" t="s">
        <v>77</v>
      </c>
      <c r="E32" s="103" t="s">
        <v>78</v>
      </c>
      <c r="F32" s="103" t="s">
        <v>79</v>
      </c>
      <c r="G32" s="102" t="s">
        <v>62</v>
      </c>
      <c r="H32" s="102" t="s">
        <v>63</v>
      </c>
      <c r="I32"/>
      <c r="L32"/>
      <c r="M32"/>
      <c r="N32"/>
    </row>
    <row r="33" spans="2:18" ht="14.4" x14ac:dyDescent="0.3">
      <c r="C33" s="9" t="s">
        <v>87</v>
      </c>
      <c r="D33" s="140">
        <v>184.09825153177468</v>
      </c>
      <c r="E33" s="140">
        <v>275</v>
      </c>
      <c r="F33" s="140">
        <v>650</v>
      </c>
      <c r="G33" s="140">
        <v>340</v>
      </c>
      <c r="H33" s="140">
        <v>960.6205184497702</v>
      </c>
      <c r="I33"/>
      <c r="L33"/>
      <c r="M33"/>
      <c r="N33"/>
    </row>
    <row r="34" spans="2:18" ht="14.4" x14ac:dyDescent="0.3">
      <c r="I34"/>
      <c r="L34"/>
      <c r="M34"/>
      <c r="N34"/>
    </row>
    <row r="35" spans="2:18" ht="14.4" x14ac:dyDescent="0.3">
      <c r="C35" s="76" t="s">
        <v>88</v>
      </c>
      <c r="D35" s="76"/>
      <c r="E35" s="76"/>
      <c r="F35"/>
      <c r="I35"/>
    </row>
    <row r="36" spans="2:18" ht="21.45" customHeight="1" x14ac:dyDescent="0.3">
      <c r="C36" s="104" t="s">
        <v>89</v>
      </c>
      <c r="D36" s="104" t="s">
        <v>70</v>
      </c>
      <c r="E36" s="122" t="s">
        <v>165</v>
      </c>
      <c r="F36"/>
      <c r="I36"/>
    </row>
    <row r="37" spans="2:18" ht="14.4" x14ac:dyDescent="0.3">
      <c r="C37" s="98">
        <f>IF(I12=0,0,(D33*D12+E33*E12+F33*F12+G33*G12+H33*H12)/I12)</f>
        <v>423.16743332885397</v>
      </c>
      <c r="D37" s="10">
        <f>I26</f>
        <v>392.53746476537884</v>
      </c>
      <c r="E37" s="10">
        <f>MIN(C37*1.05,D37)</f>
        <v>392.53746476537884</v>
      </c>
      <c r="F37"/>
    </row>
    <row r="39" spans="2:18" ht="14.4" x14ac:dyDescent="0.3">
      <c r="B39" s="117" t="s">
        <v>80</v>
      </c>
      <c r="C39" s="117"/>
      <c r="D39" s="117"/>
      <c r="E39" s="117"/>
      <c r="F39" s="117"/>
      <c r="G39"/>
      <c r="H39"/>
    </row>
    <row r="40" spans="2:18" ht="14.4" x14ac:dyDescent="0.3">
      <c r="B40"/>
      <c r="C40"/>
      <c r="D40"/>
      <c r="E40"/>
      <c r="F40"/>
      <c r="G40"/>
      <c r="H40"/>
    </row>
    <row r="41" spans="2:18" ht="14.4" x14ac:dyDescent="0.3">
      <c r="B41" s="124" t="s">
        <v>81</v>
      </c>
      <c r="C41" s="124"/>
      <c r="D41" s="124"/>
      <c r="E41" s="124"/>
      <c r="F41" s="124"/>
      <c r="G41"/>
      <c r="H41"/>
    </row>
    <row r="42" spans="2:18" ht="32.549999999999997" customHeight="1" x14ac:dyDescent="0.3">
      <c r="B42" s="112" t="s">
        <v>6</v>
      </c>
      <c r="C42" s="113" t="s">
        <v>124</v>
      </c>
      <c r="D42" s="112" t="s">
        <v>66</v>
      </c>
      <c r="E42" s="112" t="s">
        <v>82</v>
      </c>
      <c r="F42" s="112" t="s">
        <v>67</v>
      </c>
      <c r="G42"/>
      <c r="H42"/>
      <c r="L42"/>
      <c r="M42"/>
      <c r="N42"/>
      <c r="O42"/>
      <c r="P42"/>
      <c r="Q42"/>
      <c r="R42"/>
    </row>
    <row r="43" spans="2:18" ht="14.4" x14ac:dyDescent="0.3">
      <c r="B43" s="116">
        <f>'Report 1. MLR Data'!K32</f>
        <v>4186978</v>
      </c>
      <c r="C43" s="141">
        <v>1.1257600420413496</v>
      </c>
      <c r="D43" s="141">
        <v>5.2994195005307674</v>
      </c>
      <c r="E43" s="141">
        <v>8.0697627981727749E-2</v>
      </c>
      <c r="F43" s="141">
        <v>1.0652522454744258</v>
      </c>
      <c r="G43"/>
      <c r="H43"/>
      <c r="L43"/>
      <c r="M43"/>
      <c r="N43"/>
      <c r="O43"/>
      <c r="P43"/>
      <c r="Q43"/>
      <c r="R43"/>
    </row>
    <row r="44" spans="2:18" ht="14.4" x14ac:dyDescent="0.3">
      <c r="L44"/>
      <c r="M44"/>
      <c r="N44"/>
      <c r="O44"/>
      <c r="P44"/>
      <c r="Q44"/>
      <c r="R44"/>
    </row>
    <row r="45" spans="2:18" ht="14.4" x14ac:dyDescent="0.3">
      <c r="L45"/>
      <c r="M45"/>
      <c r="N45"/>
      <c r="O45"/>
      <c r="P45"/>
      <c r="Q45"/>
      <c r="R45"/>
    </row>
    <row r="46" spans="2:18" ht="14.4" x14ac:dyDescent="0.3">
      <c r="B46" s="78" t="s">
        <v>160</v>
      </c>
      <c r="C46" s="79"/>
      <c r="D46" s="80"/>
      <c r="L46"/>
      <c r="M46"/>
      <c r="N46"/>
      <c r="O46"/>
      <c r="P46"/>
      <c r="Q46"/>
      <c r="R46"/>
    </row>
    <row r="47" spans="2:18" ht="14.4" x14ac:dyDescent="0.3">
      <c r="B47" s="81"/>
      <c r="L47"/>
      <c r="M47"/>
      <c r="N47"/>
      <c r="O47"/>
      <c r="P47"/>
      <c r="Q47"/>
      <c r="R47"/>
    </row>
    <row r="48" spans="2:18" ht="14.4" x14ac:dyDescent="0.3">
      <c r="B48" s="82" t="s">
        <v>91</v>
      </c>
      <c r="D48" s="83">
        <v>12</v>
      </c>
      <c r="L48"/>
      <c r="M48"/>
      <c r="N48"/>
      <c r="O48"/>
      <c r="P48"/>
      <c r="Q48"/>
      <c r="R48"/>
    </row>
    <row r="49" spans="2:18" ht="14.4" x14ac:dyDescent="0.3">
      <c r="B49" s="114" t="s">
        <v>9</v>
      </c>
      <c r="C49" s="115" t="s">
        <v>92</v>
      </c>
      <c r="D49" s="115"/>
      <c r="R49"/>
    </row>
    <row r="50" spans="2:18" ht="14.4" x14ac:dyDescent="0.3">
      <c r="B50" s="9" t="s">
        <v>10</v>
      </c>
      <c r="C50" s="84" t="s">
        <v>166</v>
      </c>
      <c r="D50" s="85">
        <f>B43*SUM(C43:F43)</f>
        <v>31700152.300063215</v>
      </c>
      <c r="E50" s="90"/>
      <c r="R50"/>
    </row>
    <row r="51" spans="2:18" x14ac:dyDescent="0.3">
      <c r="B51" s="9" t="s">
        <v>11</v>
      </c>
      <c r="C51" s="84" t="s">
        <v>167</v>
      </c>
      <c r="D51" s="85">
        <f>E37*I12+'Report 2. SUD RC Data'!C10+35050.41</f>
        <v>7483144.8399999999</v>
      </c>
      <c r="E51" s="143"/>
    </row>
    <row r="52" spans="2:18" x14ac:dyDescent="0.3">
      <c r="B52" s="9" t="s">
        <v>12</v>
      </c>
      <c r="C52" s="84" t="s">
        <v>128</v>
      </c>
      <c r="D52" s="85">
        <f>D50-D51</f>
        <v>24217007.460063215</v>
      </c>
    </row>
    <row r="53" spans="2:18" ht="14.4" thickBot="1" x14ac:dyDescent="0.35">
      <c r="B53" s="11" t="s">
        <v>13</v>
      </c>
      <c r="C53" s="136" t="s">
        <v>129</v>
      </c>
      <c r="D53" s="86">
        <f>IF(D50 = 0,0,D52/D50)</f>
        <v>0.76393978271249263</v>
      </c>
    </row>
    <row r="54" spans="2:18" ht="28.2" thickTop="1" x14ac:dyDescent="0.3">
      <c r="B54" s="119" t="s">
        <v>14</v>
      </c>
      <c r="C54" s="125" t="s">
        <v>126</v>
      </c>
      <c r="D54" s="120">
        <f>IF(D50 = 0,0,D51/D50)</f>
        <v>0.2360602172875074</v>
      </c>
    </row>
    <row r="55" spans="2:18" ht="15" x14ac:dyDescent="0.3">
      <c r="B55" s="137" t="s">
        <v>168</v>
      </c>
      <c r="C55" s="126" t="s">
        <v>169</v>
      </c>
      <c r="D55" s="35">
        <f>IF(D54&lt;0.95,-(0.95*D50-D51),IF(D54&gt;1.05,-(1.05*D50-D51),0))</f>
        <v>-22631999.845060054</v>
      </c>
      <c r="E55" s="118"/>
      <c r="F55" s="118"/>
    </row>
    <row r="56" spans="2:18" x14ac:dyDescent="0.3">
      <c r="B56" s="9" t="s">
        <v>170</v>
      </c>
      <c r="C56" s="126" t="s">
        <v>171</v>
      </c>
      <c r="D56" s="35">
        <f>IF(IF(D54&lt;0.99,(0.99*D50-0.95*D50)*-0.5,IF(D54&gt;1.01,(1.05*D50-1.01*D50)*0.5))=FALSE,0,IF(D54&lt;0.99,(0.99*D50-0.95*D50)*-0.5,IF(D54&gt;1.01,(1.05*D50-1.01*D50)*0.5)))</f>
        <v>-634003.04600126483</v>
      </c>
      <c r="F56" s="118"/>
    </row>
    <row r="57" spans="2:18" x14ac:dyDescent="0.3">
      <c r="B57" s="9" t="s">
        <v>172</v>
      </c>
      <c r="C57" s="126" t="s">
        <v>173</v>
      </c>
      <c r="D57" s="35">
        <v>0</v>
      </c>
    </row>
    <row r="58" spans="2:18" ht="28.2" thickBot="1" x14ac:dyDescent="0.35">
      <c r="B58" s="121" t="s">
        <v>15</v>
      </c>
      <c r="C58" s="127" t="s">
        <v>130</v>
      </c>
      <c r="D58" s="139">
        <f>SUM(D55:D57)</f>
        <v>-23266002.891061321</v>
      </c>
    </row>
    <row r="59" spans="2:18" ht="14.4" thickTop="1" x14ac:dyDescent="0.3">
      <c r="B59" s="138" t="s">
        <v>174</v>
      </c>
    </row>
    <row r="60" spans="2:18" ht="14.4" x14ac:dyDescent="0.3">
      <c r="B60"/>
      <c r="C60"/>
      <c r="D60"/>
      <c r="E60"/>
      <c r="F60"/>
      <c r="G60"/>
      <c r="H60"/>
    </row>
    <row r="61" spans="2:18" ht="14.4" x14ac:dyDescent="0.3">
      <c r="B61"/>
      <c r="C61"/>
      <c r="D61"/>
      <c r="E61"/>
      <c r="F61"/>
      <c r="G61"/>
      <c r="H61"/>
    </row>
    <row r="62" spans="2:18" ht="14.4" x14ac:dyDescent="0.3">
      <c r="B62"/>
      <c r="C62"/>
      <c r="D62"/>
      <c r="E62"/>
      <c r="F62"/>
      <c r="G62"/>
      <c r="H62"/>
    </row>
    <row r="63" spans="2:18" ht="14.4" x14ac:dyDescent="0.3">
      <c r="B63"/>
      <c r="C63"/>
      <c r="D63"/>
      <c r="E63"/>
      <c r="F63"/>
      <c r="G63"/>
      <c r="H63"/>
    </row>
    <row r="64" spans="2:18" ht="14.4" x14ac:dyDescent="0.3">
      <c r="B64"/>
      <c r="C64"/>
      <c r="D64"/>
      <c r="E64"/>
      <c r="F64"/>
      <c r="G64"/>
      <c r="H64"/>
    </row>
  </sheetData>
  <printOptions horizontalCentered="1"/>
  <pageMargins left="0.7" right="0.7" top="0.75" bottom="0.75" header="0.3" footer="0.3"/>
  <pageSetup fitToWidth="3" orientation="landscape" r:id="rId1"/>
  <headerFooter>
    <oddHeader>&amp;LState of Colorado&amp;RDraft and Confidential</oddHeader>
    <oddFooter>&amp;L&amp;F | &amp;A&amp;R&amp;G</oddFooter>
  </headerFooter>
  <rowBreaks count="2" manualBreakCount="2">
    <brk id="28" min="1" max="9" man="1"/>
    <brk id="45" min="1" max="9" man="1"/>
  </rowBreaks>
  <ignoredErrors>
    <ignoredError sqref="D8:F8 D32:F32"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1F0DA-BE9E-4EE6-B482-FA6C067E78F3}">
  <dimension ref="B1:E51"/>
  <sheetViews>
    <sheetView zoomScaleNormal="100" zoomScaleSheetLayoutView="70" workbookViewId="0">
      <selection activeCell="H28" sqref="H28"/>
    </sheetView>
  </sheetViews>
  <sheetFormatPr defaultColWidth="8.77734375" defaultRowHeight="13.8" x14ac:dyDescent="0.3"/>
  <cols>
    <col min="1" max="1" width="8.77734375" style="8" customWidth="1"/>
    <col min="2" max="2" width="11" style="8" bestFit="1" customWidth="1"/>
    <col min="3" max="3" width="53.21875" style="8" bestFit="1" customWidth="1"/>
    <col min="4" max="4" width="19.21875" style="8" customWidth="1"/>
    <col min="5" max="16384" width="8.77734375" style="8"/>
  </cols>
  <sheetData>
    <row r="1" spans="2:5" ht="14.4" x14ac:dyDescent="0.3">
      <c r="C1"/>
    </row>
    <row r="2" spans="2:5" x14ac:dyDescent="0.3">
      <c r="B2" s="12" t="s">
        <v>105</v>
      </c>
      <c r="C2" s="13" t="str">
        <f>Overview!$C$11</f>
        <v>Colorado Access</v>
      </c>
    </row>
    <row r="3" spans="2:5" x14ac:dyDescent="0.3">
      <c r="B3" s="12" t="s">
        <v>114</v>
      </c>
      <c r="C3" s="13" t="str">
        <f>Overview!C12</f>
        <v>Region 3</v>
      </c>
    </row>
    <row r="4" spans="2:5" x14ac:dyDescent="0.3">
      <c r="B4" s="12" t="s">
        <v>27</v>
      </c>
      <c r="C4" s="14" t="s">
        <v>46</v>
      </c>
    </row>
    <row r="5" spans="2:5" x14ac:dyDescent="0.3">
      <c r="B5" s="12" t="s">
        <v>28</v>
      </c>
      <c r="C5" s="13" t="str">
        <f>Overview!$C$14</f>
        <v>July 1, 2021 - June 30, 2022</v>
      </c>
    </row>
    <row r="6" spans="2:5" x14ac:dyDescent="0.3">
      <c r="B6" s="12"/>
      <c r="C6" s="13"/>
    </row>
    <row r="8" spans="2:5" x14ac:dyDescent="0.3">
      <c r="D8" s="52" t="s">
        <v>61</v>
      </c>
    </row>
    <row r="9" spans="2:5" x14ac:dyDescent="0.3">
      <c r="B9" s="34" t="s">
        <v>9</v>
      </c>
      <c r="C9" s="52" t="s">
        <v>46</v>
      </c>
      <c r="D9" s="52" t="s">
        <v>74</v>
      </c>
    </row>
    <row r="10" spans="2:5" x14ac:dyDescent="0.3">
      <c r="B10" s="2" t="s">
        <v>10</v>
      </c>
      <c r="C10" s="61" t="s">
        <v>7</v>
      </c>
      <c r="D10" s="7">
        <f>'Report 1. MLR Data'!K13</f>
        <v>214722063.97999999</v>
      </c>
      <c r="E10" s="89"/>
    </row>
    <row r="11" spans="2:5" x14ac:dyDescent="0.3">
      <c r="B11" s="2" t="s">
        <v>11</v>
      </c>
      <c r="C11" s="99" t="s">
        <v>127</v>
      </c>
      <c r="D11" s="7">
        <f>'Report 3. SUD Risk Corridor'!D58</f>
        <v>-23266002.891061321</v>
      </c>
      <c r="E11" s="90"/>
    </row>
    <row r="12" spans="2:5" x14ac:dyDescent="0.3">
      <c r="B12" s="2" t="s">
        <v>12</v>
      </c>
      <c r="C12" s="99" t="s">
        <v>106</v>
      </c>
      <c r="D12" s="7">
        <f t="shared" ref="D12" si="0">D10+D11</f>
        <v>191456061.08893865</v>
      </c>
      <c r="E12" s="89"/>
    </row>
    <row r="13" spans="2:5" x14ac:dyDescent="0.3">
      <c r="B13" s="2" t="s">
        <v>13</v>
      </c>
      <c r="C13" s="99" t="s">
        <v>107</v>
      </c>
      <c r="D13" s="3">
        <f>'Report 1. MLR Data'!K28</f>
        <v>183215498.46287376</v>
      </c>
      <c r="E13" s="89"/>
    </row>
    <row r="14" spans="2:5" x14ac:dyDescent="0.3">
      <c r="B14" s="2" t="s">
        <v>14</v>
      </c>
      <c r="C14" s="99" t="s">
        <v>108</v>
      </c>
      <c r="D14" s="4">
        <f>IF(D12=0,0,D13/D12)</f>
        <v>0.95695846566990195</v>
      </c>
      <c r="E14" s="89"/>
    </row>
    <row r="15" spans="2:5" x14ac:dyDescent="0.3">
      <c r="B15" s="2" t="s">
        <v>15</v>
      </c>
      <c r="C15" s="2" t="s">
        <v>1</v>
      </c>
      <c r="D15" s="33">
        <v>0.85</v>
      </c>
      <c r="E15" s="89"/>
    </row>
    <row r="16" spans="2:5" ht="14.4" thickBot="1" x14ac:dyDescent="0.35">
      <c r="B16" s="45" t="s">
        <v>16</v>
      </c>
      <c r="C16" s="100" t="s">
        <v>109</v>
      </c>
      <c r="D16" s="5">
        <f t="shared" ref="D16" si="1">IF(D15-D14&lt;0,0,D15-D14)</f>
        <v>0</v>
      </c>
      <c r="E16" s="89"/>
    </row>
    <row r="17" spans="2:5" ht="14.4" thickTop="1" x14ac:dyDescent="0.3">
      <c r="B17" s="1" t="s">
        <v>17</v>
      </c>
      <c r="C17" s="101" t="s">
        <v>110</v>
      </c>
      <c r="D17" s="6">
        <f>IF(D16=0,0,MAX(D12-(D13/D15),0))</f>
        <v>0</v>
      </c>
      <c r="E17" s="90"/>
    </row>
    <row r="20" spans="2:5" ht="12.75" customHeight="1" x14ac:dyDescent="0.3">
      <c r="B20"/>
      <c r="C20"/>
      <c r="D20"/>
    </row>
    <row r="21" spans="2:5" ht="14.4" x14ac:dyDescent="0.3">
      <c r="B21"/>
      <c r="C21"/>
      <c r="D21"/>
    </row>
    <row r="22" spans="2:5" ht="14.4" x14ac:dyDescent="0.3">
      <c r="B22"/>
      <c r="C22"/>
      <c r="D22"/>
    </row>
    <row r="23" spans="2:5" ht="14.4" x14ac:dyDescent="0.3">
      <c r="B23"/>
      <c r="C23"/>
      <c r="D23"/>
    </row>
    <row r="24" spans="2:5" ht="14.4" x14ac:dyDescent="0.3">
      <c r="B24"/>
      <c r="C24"/>
      <c r="D24"/>
    </row>
    <row r="25" spans="2:5" ht="14.4" x14ac:dyDescent="0.3">
      <c r="B25"/>
      <c r="C25"/>
      <c r="D25"/>
    </row>
    <row r="26" spans="2:5" ht="14.4" x14ac:dyDescent="0.3">
      <c r="B26"/>
      <c r="C26"/>
      <c r="D26"/>
    </row>
    <row r="27" spans="2:5" ht="14.4" x14ac:dyDescent="0.3">
      <c r="B27"/>
      <c r="C27"/>
      <c r="D27"/>
    </row>
    <row r="28" spans="2:5" ht="14.4" x14ac:dyDescent="0.3">
      <c r="B28"/>
      <c r="C28"/>
      <c r="D28"/>
    </row>
    <row r="29" spans="2:5" ht="14.4" x14ac:dyDescent="0.3">
      <c r="B29"/>
      <c r="C29"/>
      <c r="D29"/>
    </row>
    <row r="30" spans="2:5" ht="14.4" x14ac:dyDescent="0.3">
      <c r="B30"/>
      <c r="C30"/>
      <c r="D30"/>
    </row>
    <row r="31" spans="2:5" ht="14.4" x14ac:dyDescent="0.3">
      <c r="B31"/>
      <c r="C31"/>
      <c r="D31"/>
    </row>
    <row r="32" spans="2:5" ht="14.4" x14ac:dyDescent="0.3">
      <c r="B32"/>
      <c r="C32"/>
      <c r="D32"/>
    </row>
    <row r="33" spans="2:4" ht="14.4" x14ac:dyDescent="0.3">
      <c r="B33"/>
      <c r="C33"/>
      <c r="D33"/>
    </row>
    <row r="34" spans="2:4" ht="14.4" x14ac:dyDescent="0.3">
      <c r="B34"/>
      <c r="C34"/>
      <c r="D34"/>
    </row>
    <row r="35" spans="2:4" ht="14.4" x14ac:dyDescent="0.3">
      <c r="B35"/>
      <c r="C35"/>
      <c r="D35"/>
    </row>
    <row r="36" spans="2:4" ht="14.4" x14ac:dyDescent="0.3">
      <c r="B36"/>
      <c r="C36"/>
      <c r="D36"/>
    </row>
    <row r="37" spans="2:4" ht="14.4" x14ac:dyDescent="0.3">
      <c r="B37"/>
      <c r="C37"/>
      <c r="D37"/>
    </row>
    <row r="38" spans="2:4" ht="14.4" x14ac:dyDescent="0.3">
      <c r="B38"/>
      <c r="C38"/>
      <c r="D38"/>
    </row>
    <row r="39" spans="2:4" ht="14.4" x14ac:dyDescent="0.3">
      <c r="B39"/>
      <c r="C39"/>
      <c r="D39"/>
    </row>
    <row r="40" spans="2:4" ht="14.4" x14ac:dyDescent="0.3">
      <c r="B40"/>
      <c r="C40"/>
      <c r="D40"/>
    </row>
    <row r="41" spans="2:4" ht="14.4" x14ac:dyDescent="0.3">
      <c r="B41"/>
      <c r="C41"/>
      <c r="D41"/>
    </row>
    <row r="42" spans="2:4" ht="14.4" x14ac:dyDescent="0.3">
      <c r="B42"/>
      <c r="C42"/>
      <c r="D42"/>
    </row>
    <row r="43" spans="2:4" ht="14.4" x14ac:dyDescent="0.3">
      <c r="B43"/>
      <c r="C43"/>
      <c r="D43"/>
    </row>
    <row r="44" spans="2:4" ht="14.4" x14ac:dyDescent="0.3">
      <c r="B44"/>
      <c r="C44"/>
      <c r="D44"/>
    </row>
    <row r="45" spans="2:4" ht="14.4" x14ac:dyDescent="0.3">
      <c r="B45"/>
      <c r="C45"/>
      <c r="D45"/>
    </row>
    <row r="46" spans="2:4" ht="14.4" x14ac:dyDescent="0.3">
      <c r="B46"/>
      <c r="C46"/>
      <c r="D46"/>
    </row>
    <row r="47" spans="2:4" ht="14.4" x14ac:dyDescent="0.3">
      <c r="B47"/>
      <c r="C47"/>
      <c r="D47"/>
    </row>
    <row r="48" spans="2:4" ht="14.4" x14ac:dyDescent="0.3">
      <c r="B48"/>
      <c r="C48"/>
      <c r="D48"/>
    </row>
    <row r="49" spans="2:4" ht="14.4" x14ac:dyDescent="0.3">
      <c r="B49"/>
      <c r="C49"/>
      <c r="D49"/>
    </row>
    <row r="50" spans="2:4" ht="14.4" x14ac:dyDescent="0.3">
      <c r="B50"/>
      <c r="C50"/>
      <c r="D50"/>
    </row>
    <row r="51" spans="2:4" ht="14.4" x14ac:dyDescent="0.3">
      <c r="B51"/>
      <c r="C51"/>
      <c r="D51"/>
    </row>
  </sheetData>
  <protectedRanges>
    <protectedRange sqref="B29:D34 B37:D42 B45:D50 B21:D26" name="Range1"/>
  </protectedRanges>
  <pageMargins left="0.7" right="0.7" top="0.75" bottom="0.75" header="0.3" footer="0.3"/>
  <pageSetup fitToWidth="3" orientation="landscape" r:id="rId1"/>
  <headerFooter>
    <oddHeader>&amp;LState of Colorado&amp;RDraft and Confidential</oddHeader>
    <oddFooter>&amp;L&amp;F | &amp;A&amp;R&amp;G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8"/>
  <sheetViews>
    <sheetView workbookViewId="0">
      <selection activeCell="S30" sqref="S30"/>
    </sheetView>
  </sheetViews>
  <sheetFormatPr defaultColWidth="8.77734375" defaultRowHeight="15" customHeight="1" x14ac:dyDescent="0.3"/>
  <cols>
    <col min="1" max="1" width="8.77734375" customWidth="1"/>
    <col min="2" max="10" width="10.77734375" customWidth="1"/>
  </cols>
  <sheetData>
    <row r="2" spans="2:10" ht="15" customHeight="1" x14ac:dyDescent="0.3">
      <c r="B2" s="12" t="s">
        <v>105</v>
      </c>
      <c r="C2" s="13" t="str">
        <f>Overview!$C$11</f>
        <v>Colorado Access</v>
      </c>
    </row>
    <row r="3" spans="2:10" ht="15" customHeight="1" x14ac:dyDescent="0.3">
      <c r="B3" s="12" t="s">
        <v>114</v>
      </c>
      <c r="C3" s="13" t="str">
        <f>Overview!C12</f>
        <v>Region 3</v>
      </c>
    </row>
    <row r="4" spans="2:10" ht="15" customHeight="1" x14ac:dyDescent="0.3">
      <c r="B4" s="12" t="s">
        <v>27</v>
      </c>
      <c r="C4" s="14" t="s">
        <v>93</v>
      </c>
    </row>
    <row r="5" spans="2:10" ht="15" customHeight="1" x14ac:dyDescent="0.3">
      <c r="B5" s="12" t="s">
        <v>28</v>
      </c>
      <c r="C5" s="13" t="str">
        <f>Overview!$C$14</f>
        <v>July 1, 2021 - June 30, 2022</v>
      </c>
    </row>
    <row r="7" spans="2:10" ht="15" customHeight="1" x14ac:dyDescent="0.3">
      <c r="B7" s="29" t="s">
        <v>39</v>
      </c>
      <c r="C7" s="16"/>
      <c r="D7" s="16"/>
      <c r="E7" s="16"/>
    </row>
    <row r="8" spans="2:10" ht="15" customHeight="1" x14ac:dyDescent="0.3">
      <c r="B8" s="27" t="s">
        <v>45</v>
      </c>
      <c r="C8" s="16"/>
      <c r="D8" s="16"/>
      <c r="E8" s="16"/>
    </row>
    <row r="9" spans="2:10" ht="15" customHeight="1" x14ac:dyDescent="0.3">
      <c r="B9" s="29" t="str">
        <f>"during the incurral time period of "&amp;Overview!$C$14&amp;"."</f>
        <v>during the incurral time period of July 1, 2021 - June 30, 2022.</v>
      </c>
      <c r="C9" s="16"/>
      <c r="D9" s="16"/>
      <c r="E9" s="16"/>
    </row>
    <row r="10" spans="2:10" ht="15" customHeight="1" x14ac:dyDescent="0.3">
      <c r="B10" s="16"/>
      <c r="C10" s="16"/>
      <c r="D10" s="16"/>
      <c r="E10" s="16"/>
    </row>
    <row r="12" spans="2:10" ht="15" customHeight="1" thickBot="1" x14ac:dyDescent="0.35">
      <c r="B12" s="13" t="s">
        <v>40</v>
      </c>
      <c r="C12" s="37"/>
      <c r="D12" s="37"/>
      <c r="E12" s="37"/>
      <c r="F12" s="37"/>
      <c r="G12" s="37"/>
      <c r="I12" s="49"/>
      <c r="J12" s="37"/>
    </row>
    <row r="13" spans="2:10" ht="15" customHeight="1" x14ac:dyDescent="0.3">
      <c r="B13" s="16"/>
      <c r="C13" s="13" t="s">
        <v>41</v>
      </c>
      <c r="D13" s="16"/>
      <c r="E13" s="16"/>
      <c r="G13" s="16"/>
      <c r="I13" s="13" t="s">
        <v>42</v>
      </c>
    </row>
    <row r="14" spans="2:10" ht="15" customHeight="1" x14ac:dyDescent="0.3">
      <c r="B14" s="16"/>
      <c r="C14" s="16"/>
      <c r="D14" s="16"/>
      <c r="E14" s="16"/>
      <c r="G14" s="16"/>
      <c r="I14" s="16"/>
    </row>
    <row r="15" spans="2:10" ht="15" customHeight="1" x14ac:dyDescent="0.3">
      <c r="B15" s="16"/>
      <c r="C15" s="16"/>
      <c r="D15" s="16"/>
      <c r="E15" s="16"/>
      <c r="G15" s="16"/>
      <c r="I15" s="16"/>
    </row>
    <row r="16" spans="2:10" ht="15" customHeight="1" x14ac:dyDescent="0.3">
      <c r="B16" s="16"/>
    </row>
    <row r="17" spans="2:10" ht="15" customHeight="1" thickBot="1" x14ac:dyDescent="0.35">
      <c r="B17" s="16"/>
      <c r="C17" s="37"/>
      <c r="D17" s="37"/>
      <c r="E17" s="37"/>
      <c r="F17" s="37"/>
      <c r="G17" s="37"/>
      <c r="I17" s="37"/>
      <c r="J17" s="37"/>
    </row>
    <row r="18" spans="2:10" ht="15" customHeight="1" x14ac:dyDescent="0.3">
      <c r="C18" s="13" t="s">
        <v>43</v>
      </c>
      <c r="D18" s="16"/>
      <c r="E18" s="16"/>
      <c r="G18" s="16"/>
      <c r="I18" s="13" t="s">
        <v>44</v>
      </c>
    </row>
  </sheetData>
  <pageMargins left="0.7" right="0.7" top="0.75" bottom="0.75" header="0.3" footer="0.3"/>
  <pageSetup fitToHeight="0" orientation="landscape" r:id="rId1"/>
  <headerFooter>
    <oddHeader>&amp;LState of Colorado&amp;RDraft and Confidential</oddHeader>
    <oddFooter>&amp;L&amp;F | &amp;A&amp;R&amp;G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BFC9C-BEC9-4AA2-985C-5B3939AAD244}">
  <dimension ref="B2:O32"/>
  <sheetViews>
    <sheetView workbookViewId="0">
      <selection activeCell="R32" sqref="R32"/>
    </sheetView>
  </sheetViews>
  <sheetFormatPr defaultRowHeight="14.4" x14ac:dyDescent="0.3"/>
  <sheetData>
    <row r="2" spans="2:15" x14ac:dyDescent="0.3">
      <c r="B2" s="16" t="s">
        <v>145</v>
      </c>
      <c r="C2" s="16"/>
      <c r="D2" s="16"/>
      <c r="E2" s="16"/>
      <c r="F2" s="16"/>
      <c r="G2" s="16"/>
    </row>
    <row r="3" spans="2:15" x14ac:dyDescent="0.3">
      <c r="B3" s="155"/>
      <c r="C3" s="156"/>
      <c r="D3" s="156"/>
      <c r="E3" s="156"/>
      <c r="F3" s="156"/>
      <c r="G3" s="156"/>
      <c r="H3" s="156"/>
      <c r="I3" s="156"/>
      <c r="J3" s="157"/>
      <c r="K3" s="157"/>
      <c r="L3" s="157"/>
      <c r="M3" s="157"/>
      <c r="N3" s="157"/>
      <c r="O3" s="158"/>
    </row>
    <row r="4" spans="2:15" x14ac:dyDescent="0.3">
      <c r="B4" s="159"/>
      <c r="C4" s="160"/>
      <c r="D4" s="160"/>
      <c r="E4" s="160"/>
      <c r="F4" s="160"/>
      <c r="G4" s="160"/>
      <c r="H4" s="160"/>
      <c r="I4" s="160"/>
      <c r="J4" s="161"/>
      <c r="K4" s="161"/>
      <c r="L4" s="161"/>
      <c r="M4" s="161"/>
      <c r="N4" s="161"/>
      <c r="O4" s="162"/>
    </row>
    <row r="5" spans="2:15" x14ac:dyDescent="0.3">
      <c r="B5" s="159"/>
      <c r="C5" s="160"/>
      <c r="D5" s="160"/>
      <c r="E5" s="160"/>
      <c r="F5" s="160"/>
      <c r="G5" s="160"/>
      <c r="H5" s="160"/>
      <c r="I5" s="160"/>
      <c r="J5" s="161"/>
      <c r="K5" s="161"/>
      <c r="L5" s="161"/>
      <c r="M5" s="161"/>
      <c r="N5" s="161"/>
      <c r="O5" s="162"/>
    </row>
    <row r="6" spans="2:15" x14ac:dyDescent="0.3">
      <c r="B6" s="159"/>
      <c r="C6" s="160"/>
      <c r="D6" s="160"/>
      <c r="E6" s="160"/>
      <c r="F6" s="160"/>
      <c r="G6" s="160"/>
      <c r="H6" s="160"/>
      <c r="I6" s="160"/>
      <c r="J6" s="161"/>
      <c r="K6" s="161"/>
      <c r="L6" s="161"/>
      <c r="M6" s="161"/>
      <c r="N6" s="161"/>
      <c r="O6" s="162"/>
    </row>
    <row r="7" spans="2:15" x14ac:dyDescent="0.3">
      <c r="B7" s="159"/>
      <c r="C7" s="160"/>
      <c r="D7" s="160"/>
      <c r="E7" s="160"/>
      <c r="F7" s="160"/>
      <c r="G7" s="160"/>
      <c r="H7" s="160"/>
      <c r="I7" s="160"/>
      <c r="J7" s="161"/>
      <c r="K7" s="161"/>
      <c r="L7" s="161"/>
      <c r="M7" s="161"/>
      <c r="N7" s="161"/>
      <c r="O7" s="162"/>
    </row>
    <row r="8" spans="2:15" x14ac:dyDescent="0.3">
      <c r="B8" s="159"/>
      <c r="C8" s="160"/>
      <c r="D8" s="160"/>
      <c r="E8" s="160"/>
      <c r="F8" s="160"/>
      <c r="G8" s="160"/>
      <c r="H8" s="160"/>
      <c r="I8" s="160"/>
      <c r="J8" s="161"/>
      <c r="K8" s="161"/>
      <c r="L8" s="161"/>
      <c r="M8" s="161"/>
      <c r="N8" s="161"/>
      <c r="O8" s="162"/>
    </row>
    <row r="9" spans="2:15" x14ac:dyDescent="0.3">
      <c r="B9" s="163"/>
      <c r="C9" s="161"/>
      <c r="D9" s="161"/>
      <c r="E9" s="161"/>
      <c r="F9" s="161"/>
      <c r="G9" s="161"/>
      <c r="H9" s="161"/>
      <c r="I9" s="161"/>
      <c r="J9" s="161"/>
      <c r="K9" s="161"/>
      <c r="L9" s="161"/>
      <c r="M9" s="161"/>
      <c r="N9" s="161"/>
      <c r="O9" s="162"/>
    </row>
    <row r="10" spans="2:15" x14ac:dyDescent="0.3">
      <c r="B10" s="163"/>
      <c r="C10" s="161"/>
      <c r="D10" s="161"/>
      <c r="E10" s="161"/>
      <c r="F10" s="161"/>
      <c r="G10" s="161"/>
      <c r="H10" s="161"/>
      <c r="I10" s="161"/>
      <c r="J10" s="161"/>
      <c r="K10" s="161"/>
      <c r="L10" s="161"/>
      <c r="M10" s="161"/>
      <c r="N10" s="161"/>
      <c r="O10" s="162"/>
    </row>
    <row r="11" spans="2:15" x14ac:dyDescent="0.3">
      <c r="B11" s="163"/>
      <c r="C11" s="161"/>
      <c r="D11" s="161"/>
      <c r="E11" s="161"/>
      <c r="F11" s="161"/>
      <c r="G11" s="161"/>
      <c r="H11" s="161"/>
      <c r="I11" s="161"/>
      <c r="J11" s="161"/>
      <c r="K11" s="161"/>
      <c r="L11" s="161"/>
      <c r="M11" s="161"/>
      <c r="N11" s="161"/>
      <c r="O11" s="162"/>
    </row>
    <row r="12" spans="2:15" x14ac:dyDescent="0.3">
      <c r="B12" s="163"/>
      <c r="C12" s="161"/>
      <c r="D12" s="161"/>
      <c r="E12" s="161"/>
      <c r="F12" s="161"/>
      <c r="G12" s="161"/>
      <c r="H12" s="161"/>
      <c r="I12" s="161"/>
      <c r="J12" s="161"/>
      <c r="K12" s="161"/>
      <c r="L12" s="161"/>
      <c r="M12" s="161"/>
      <c r="N12" s="161"/>
      <c r="O12" s="162"/>
    </row>
    <row r="13" spans="2:15" x14ac:dyDescent="0.3">
      <c r="B13" s="163"/>
      <c r="C13" s="161"/>
      <c r="D13" s="161"/>
      <c r="E13" s="161"/>
      <c r="F13" s="161"/>
      <c r="G13" s="161"/>
      <c r="H13" s="161"/>
      <c r="I13" s="161"/>
      <c r="J13" s="161"/>
      <c r="K13" s="161"/>
      <c r="L13" s="161"/>
      <c r="M13" s="161"/>
      <c r="N13" s="161"/>
      <c r="O13" s="162"/>
    </row>
    <row r="14" spans="2:15" x14ac:dyDescent="0.3">
      <c r="B14" s="163"/>
      <c r="C14" s="161"/>
      <c r="D14" s="161"/>
      <c r="E14" s="161"/>
      <c r="F14" s="161"/>
      <c r="G14" s="161"/>
      <c r="H14" s="161"/>
      <c r="I14" s="161"/>
      <c r="J14" s="161"/>
      <c r="K14" s="161"/>
      <c r="L14" s="161"/>
      <c r="M14" s="161"/>
      <c r="N14" s="161"/>
      <c r="O14" s="162"/>
    </row>
    <row r="15" spans="2:15" x14ac:dyDescent="0.3">
      <c r="B15" s="163"/>
      <c r="C15" s="161"/>
      <c r="D15" s="161"/>
      <c r="E15" s="161"/>
      <c r="F15" s="161"/>
      <c r="G15" s="161"/>
      <c r="H15" s="161"/>
      <c r="I15" s="161"/>
      <c r="J15" s="161"/>
      <c r="K15" s="161"/>
      <c r="L15" s="161"/>
      <c r="M15" s="161"/>
      <c r="N15" s="161"/>
      <c r="O15" s="162"/>
    </row>
    <row r="16" spans="2:15" x14ac:dyDescent="0.3">
      <c r="B16" s="164"/>
      <c r="C16" s="165"/>
      <c r="D16" s="165"/>
      <c r="E16" s="165"/>
      <c r="F16" s="165"/>
      <c r="G16" s="165"/>
      <c r="H16" s="165"/>
      <c r="I16" s="165"/>
      <c r="J16" s="165"/>
      <c r="K16" s="165"/>
      <c r="L16" s="165"/>
      <c r="M16" s="165"/>
      <c r="N16" s="165"/>
      <c r="O16" s="166"/>
    </row>
    <row r="18" spans="2:15" x14ac:dyDescent="0.3">
      <c r="B18" s="16" t="s">
        <v>146</v>
      </c>
      <c r="C18" s="16"/>
      <c r="D18" s="16"/>
      <c r="E18" s="16"/>
      <c r="F18" s="16"/>
      <c r="G18" s="16"/>
    </row>
    <row r="19" spans="2:15" x14ac:dyDescent="0.3">
      <c r="B19" s="155"/>
      <c r="C19" s="156"/>
      <c r="D19" s="156"/>
      <c r="E19" s="156"/>
      <c r="F19" s="156"/>
      <c r="G19" s="156"/>
      <c r="H19" s="156"/>
      <c r="I19" s="156"/>
      <c r="J19" s="157"/>
      <c r="K19" s="157"/>
      <c r="L19" s="157"/>
      <c r="M19" s="157"/>
      <c r="N19" s="157"/>
      <c r="O19" s="158"/>
    </row>
    <row r="20" spans="2:15" x14ac:dyDescent="0.3">
      <c r="B20" s="159"/>
      <c r="C20" s="160"/>
      <c r="D20" s="160"/>
      <c r="E20" s="160"/>
      <c r="F20" s="160"/>
      <c r="G20" s="160"/>
      <c r="H20" s="160"/>
      <c r="I20" s="160"/>
      <c r="J20" s="161"/>
      <c r="K20" s="161"/>
      <c r="L20" s="161"/>
      <c r="M20" s="161"/>
      <c r="N20" s="161"/>
      <c r="O20" s="162"/>
    </row>
    <row r="21" spans="2:15" x14ac:dyDescent="0.3">
      <c r="B21" s="159"/>
      <c r="C21" s="160"/>
      <c r="D21" s="160"/>
      <c r="E21" s="160"/>
      <c r="F21" s="160"/>
      <c r="G21" s="160"/>
      <c r="H21" s="160"/>
      <c r="I21" s="160"/>
      <c r="J21" s="161"/>
      <c r="K21" s="161"/>
      <c r="L21" s="161"/>
      <c r="M21" s="161"/>
      <c r="N21" s="161"/>
      <c r="O21" s="162"/>
    </row>
    <row r="22" spans="2:15" x14ac:dyDescent="0.3">
      <c r="B22" s="159"/>
      <c r="C22" s="160"/>
      <c r="D22" s="160"/>
      <c r="E22" s="160"/>
      <c r="F22" s="160"/>
      <c r="G22" s="160"/>
      <c r="H22" s="160"/>
      <c r="I22" s="160"/>
      <c r="J22" s="161"/>
      <c r="K22" s="161"/>
      <c r="L22" s="161"/>
      <c r="M22" s="161"/>
      <c r="N22" s="161"/>
      <c r="O22" s="162"/>
    </row>
    <row r="23" spans="2:15" x14ac:dyDescent="0.3">
      <c r="B23" s="159"/>
      <c r="C23" s="160"/>
      <c r="D23" s="160"/>
      <c r="E23" s="160"/>
      <c r="F23" s="160"/>
      <c r="G23" s="160"/>
      <c r="H23" s="160"/>
      <c r="I23" s="160"/>
      <c r="J23" s="161"/>
      <c r="K23" s="161"/>
      <c r="L23" s="161"/>
      <c r="M23" s="161"/>
      <c r="N23" s="161"/>
      <c r="O23" s="162"/>
    </row>
    <row r="24" spans="2:15" x14ac:dyDescent="0.3">
      <c r="B24" s="159"/>
      <c r="C24" s="160"/>
      <c r="D24" s="160"/>
      <c r="E24" s="160"/>
      <c r="F24" s="160"/>
      <c r="G24" s="160"/>
      <c r="H24" s="160"/>
      <c r="I24" s="160"/>
      <c r="J24" s="161"/>
      <c r="K24" s="161"/>
      <c r="L24" s="161"/>
      <c r="M24" s="161"/>
      <c r="N24" s="161"/>
      <c r="O24" s="162"/>
    </row>
    <row r="25" spans="2:15" x14ac:dyDescent="0.3">
      <c r="B25" s="163"/>
      <c r="C25" s="161"/>
      <c r="D25" s="161"/>
      <c r="E25" s="161"/>
      <c r="F25" s="161"/>
      <c r="G25" s="161"/>
      <c r="H25" s="161"/>
      <c r="I25" s="161"/>
      <c r="J25" s="161"/>
      <c r="K25" s="161"/>
      <c r="L25" s="161"/>
      <c r="M25" s="161"/>
      <c r="N25" s="161"/>
      <c r="O25" s="162"/>
    </row>
    <row r="26" spans="2:15" x14ac:dyDescent="0.3">
      <c r="B26" s="163"/>
      <c r="C26" s="161"/>
      <c r="D26" s="161"/>
      <c r="E26" s="161"/>
      <c r="F26" s="161"/>
      <c r="G26" s="161"/>
      <c r="H26" s="161"/>
      <c r="I26" s="161"/>
      <c r="J26" s="161"/>
      <c r="K26" s="161"/>
      <c r="L26" s="161"/>
      <c r="M26" s="161"/>
      <c r="N26" s="161"/>
      <c r="O26" s="162"/>
    </row>
    <row r="27" spans="2:15" x14ac:dyDescent="0.3">
      <c r="B27" s="163"/>
      <c r="C27" s="161"/>
      <c r="D27" s="161"/>
      <c r="E27" s="161"/>
      <c r="F27" s="161"/>
      <c r="G27" s="161"/>
      <c r="H27" s="161"/>
      <c r="I27" s="161"/>
      <c r="J27" s="161"/>
      <c r="K27" s="161"/>
      <c r="L27" s="161"/>
      <c r="M27" s="161"/>
      <c r="N27" s="161"/>
      <c r="O27" s="162"/>
    </row>
    <row r="28" spans="2:15" x14ac:dyDescent="0.3">
      <c r="B28" s="163"/>
      <c r="C28" s="161"/>
      <c r="D28" s="161"/>
      <c r="E28" s="161"/>
      <c r="F28" s="161"/>
      <c r="G28" s="161"/>
      <c r="H28" s="161"/>
      <c r="I28" s="161"/>
      <c r="J28" s="161"/>
      <c r="K28" s="161"/>
      <c r="L28" s="161"/>
      <c r="M28" s="161"/>
      <c r="N28" s="161"/>
      <c r="O28" s="162"/>
    </row>
    <row r="29" spans="2:15" x14ac:dyDescent="0.3">
      <c r="B29" s="163"/>
      <c r="C29" s="161"/>
      <c r="D29" s="161"/>
      <c r="E29" s="161"/>
      <c r="F29" s="161"/>
      <c r="G29" s="161"/>
      <c r="H29" s="161"/>
      <c r="I29" s="161"/>
      <c r="J29" s="161"/>
      <c r="K29" s="161"/>
      <c r="L29" s="161"/>
      <c r="M29" s="161"/>
      <c r="N29" s="161"/>
      <c r="O29" s="162"/>
    </row>
    <row r="30" spans="2:15" x14ac:dyDescent="0.3">
      <c r="B30" s="163"/>
      <c r="C30" s="161"/>
      <c r="D30" s="161"/>
      <c r="E30" s="161"/>
      <c r="F30" s="161"/>
      <c r="G30" s="161"/>
      <c r="H30" s="161"/>
      <c r="I30" s="161"/>
      <c r="J30" s="161"/>
      <c r="K30" s="161"/>
      <c r="L30" s="161"/>
      <c r="M30" s="161"/>
      <c r="N30" s="161"/>
      <c r="O30" s="162"/>
    </row>
    <row r="31" spans="2:15" x14ac:dyDescent="0.3">
      <c r="B31" s="163"/>
      <c r="C31" s="161"/>
      <c r="D31" s="161"/>
      <c r="E31" s="161"/>
      <c r="F31" s="161"/>
      <c r="G31" s="161"/>
      <c r="H31" s="161"/>
      <c r="I31" s="161"/>
      <c r="J31" s="161"/>
      <c r="K31" s="161"/>
      <c r="L31" s="161"/>
      <c r="M31" s="161"/>
      <c r="N31" s="161"/>
      <c r="O31" s="162"/>
    </row>
    <row r="32" spans="2:15" x14ac:dyDescent="0.3">
      <c r="B32" s="164"/>
      <c r="C32" s="165"/>
      <c r="D32" s="165"/>
      <c r="E32" s="165"/>
      <c r="F32" s="165"/>
      <c r="G32" s="165"/>
      <c r="H32" s="165"/>
      <c r="I32" s="165"/>
      <c r="J32" s="165"/>
      <c r="K32" s="165"/>
      <c r="L32" s="165"/>
      <c r="M32" s="165"/>
      <c r="N32" s="165"/>
      <c r="O32" s="166"/>
    </row>
  </sheetData>
  <mergeCells count="2">
    <mergeCell ref="B3:O16"/>
    <mergeCell ref="B19:O32"/>
  </mergeCells>
  <pageMargins left="0.7" right="0.7" top="0.75" bottom="0.75" header="0.3" footer="0.3"/>
  <pageSetup orientation="portrait" horizontalDpi="360" verticalDpi="360" r:id="rId1"/>
  <headerFooter>
    <oddHeader>&amp;LState of Colorado&amp;RDraft and Confidential</oddHeader>
    <oddFooter>&amp;L&amp;F | &amp;A&amp;R&amp;G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41"/>
  <sheetViews>
    <sheetView zoomScaleNormal="100" zoomScaleSheetLayoutView="100" workbookViewId="0">
      <selection activeCell="R12" sqref="R12"/>
    </sheetView>
  </sheetViews>
  <sheetFormatPr defaultColWidth="8.77734375" defaultRowHeight="15" customHeight="1" x14ac:dyDescent="0.3"/>
  <cols>
    <col min="1" max="16384" width="8.77734375" style="36"/>
  </cols>
  <sheetData>
    <row r="2" spans="2:14" ht="15" customHeight="1" x14ac:dyDescent="0.3">
      <c r="B2" s="16" t="s">
        <v>49</v>
      </c>
    </row>
    <row r="3" spans="2:14" ht="15" customHeight="1" x14ac:dyDescent="0.3">
      <c r="B3" s="176" t="s">
        <v>178</v>
      </c>
      <c r="C3" s="168"/>
      <c r="D3" s="168"/>
      <c r="E3" s="168"/>
      <c r="F3" s="168"/>
      <c r="G3" s="168"/>
      <c r="H3" s="168"/>
      <c r="I3" s="168"/>
      <c r="J3" s="168"/>
      <c r="K3" s="168"/>
      <c r="L3" s="168"/>
      <c r="M3" s="168"/>
      <c r="N3" s="169"/>
    </row>
    <row r="4" spans="2:14" ht="15" customHeight="1" x14ac:dyDescent="0.3">
      <c r="B4" s="170"/>
      <c r="C4" s="171"/>
      <c r="D4" s="171"/>
      <c r="E4" s="171"/>
      <c r="F4" s="171"/>
      <c r="G4" s="171"/>
      <c r="H4" s="171"/>
      <c r="I4" s="171"/>
      <c r="J4" s="171"/>
      <c r="K4" s="171"/>
      <c r="L4" s="171"/>
      <c r="M4" s="171"/>
      <c r="N4" s="172"/>
    </row>
    <row r="5" spans="2:14" ht="15" customHeight="1" x14ac:dyDescent="0.3">
      <c r="B5" s="170"/>
      <c r="C5" s="171"/>
      <c r="D5" s="171"/>
      <c r="E5" s="171"/>
      <c r="F5" s="171"/>
      <c r="G5" s="171"/>
      <c r="H5" s="171"/>
      <c r="I5" s="171"/>
      <c r="J5" s="171"/>
      <c r="K5" s="171"/>
      <c r="L5" s="171"/>
      <c r="M5" s="171"/>
      <c r="N5" s="172"/>
    </row>
    <row r="6" spans="2:14" ht="15" customHeight="1" x14ac:dyDescent="0.3">
      <c r="B6" s="170"/>
      <c r="C6" s="171"/>
      <c r="D6" s="171"/>
      <c r="E6" s="171"/>
      <c r="F6" s="171"/>
      <c r="G6" s="171"/>
      <c r="H6" s="171"/>
      <c r="I6" s="171"/>
      <c r="J6" s="171"/>
      <c r="K6" s="171"/>
      <c r="L6" s="171"/>
      <c r="M6" s="171"/>
      <c r="N6" s="172"/>
    </row>
    <row r="7" spans="2:14" ht="15" customHeight="1" x14ac:dyDescent="0.3">
      <c r="B7" s="170"/>
      <c r="C7" s="171"/>
      <c r="D7" s="171"/>
      <c r="E7" s="171"/>
      <c r="F7" s="171"/>
      <c r="G7" s="171"/>
      <c r="H7" s="171"/>
      <c r="I7" s="171"/>
      <c r="J7" s="171"/>
      <c r="K7" s="171"/>
      <c r="L7" s="171"/>
      <c r="M7" s="171"/>
      <c r="N7" s="172"/>
    </row>
    <row r="8" spans="2:14" ht="15" customHeight="1" x14ac:dyDescent="0.3">
      <c r="B8" s="170"/>
      <c r="C8" s="171"/>
      <c r="D8" s="171"/>
      <c r="E8" s="171"/>
      <c r="F8" s="171"/>
      <c r="G8" s="171"/>
      <c r="H8" s="171"/>
      <c r="I8" s="171"/>
      <c r="J8" s="171"/>
      <c r="K8" s="171"/>
      <c r="L8" s="171"/>
      <c r="M8" s="171"/>
      <c r="N8" s="172"/>
    </row>
    <row r="9" spans="2:14" ht="15" customHeight="1" x14ac:dyDescent="0.3">
      <c r="B9" s="170"/>
      <c r="C9" s="171"/>
      <c r="D9" s="171"/>
      <c r="E9" s="171"/>
      <c r="F9" s="171"/>
      <c r="G9" s="171"/>
      <c r="H9" s="171"/>
      <c r="I9" s="171"/>
      <c r="J9" s="171"/>
      <c r="K9" s="171"/>
      <c r="L9" s="171"/>
      <c r="M9" s="171"/>
      <c r="N9" s="172"/>
    </row>
    <row r="10" spans="2:14" ht="15" customHeight="1" x14ac:dyDescent="0.3">
      <c r="B10" s="170"/>
      <c r="C10" s="171"/>
      <c r="D10" s="171"/>
      <c r="E10" s="171"/>
      <c r="F10" s="171"/>
      <c r="G10" s="171"/>
      <c r="H10" s="171"/>
      <c r="I10" s="171"/>
      <c r="J10" s="171"/>
      <c r="K10" s="171"/>
      <c r="L10" s="171"/>
      <c r="M10" s="171"/>
      <c r="N10" s="172"/>
    </row>
    <row r="11" spans="2:14" ht="15" customHeight="1" x14ac:dyDescent="0.3">
      <c r="B11" s="170"/>
      <c r="C11" s="171"/>
      <c r="D11" s="171"/>
      <c r="E11" s="171"/>
      <c r="F11" s="171"/>
      <c r="G11" s="171"/>
      <c r="H11" s="171"/>
      <c r="I11" s="171"/>
      <c r="J11" s="171"/>
      <c r="K11" s="171"/>
      <c r="L11" s="171"/>
      <c r="M11" s="171"/>
      <c r="N11" s="172"/>
    </row>
    <row r="12" spans="2:14" ht="15" customHeight="1" x14ac:dyDescent="0.3">
      <c r="B12" s="170"/>
      <c r="C12" s="171"/>
      <c r="D12" s="171"/>
      <c r="E12" s="171"/>
      <c r="F12" s="171"/>
      <c r="G12" s="171"/>
      <c r="H12" s="171"/>
      <c r="I12" s="171"/>
      <c r="J12" s="171"/>
      <c r="K12" s="171"/>
      <c r="L12" s="171"/>
      <c r="M12" s="171"/>
      <c r="N12" s="172"/>
    </row>
    <row r="13" spans="2:14" ht="15" customHeight="1" x14ac:dyDescent="0.3">
      <c r="B13" s="170"/>
      <c r="C13" s="171"/>
      <c r="D13" s="171"/>
      <c r="E13" s="171"/>
      <c r="F13" s="171"/>
      <c r="G13" s="171"/>
      <c r="H13" s="171"/>
      <c r="I13" s="171"/>
      <c r="J13" s="171"/>
      <c r="K13" s="171"/>
      <c r="L13" s="171"/>
      <c r="M13" s="171"/>
      <c r="N13" s="172"/>
    </row>
    <row r="14" spans="2:14" ht="15" customHeight="1" x14ac:dyDescent="0.3">
      <c r="B14" s="170"/>
      <c r="C14" s="171"/>
      <c r="D14" s="171"/>
      <c r="E14" s="171"/>
      <c r="F14" s="171"/>
      <c r="G14" s="171"/>
      <c r="H14" s="171"/>
      <c r="I14" s="171"/>
      <c r="J14" s="171"/>
      <c r="K14" s="171"/>
      <c r="L14" s="171"/>
      <c r="M14" s="171"/>
      <c r="N14" s="172"/>
    </row>
    <row r="15" spans="2:14" ht="15" customHeight="1" x14ac:dyDescent="0.3">
      <c r="B15" s="170"/>
      <c r="C15" s="171"/>
      <c r="D15" s="171"/>
      <c r="E15" s="171"/>
      <c r="F15" s="171"/>
      <c r="G15" s="171"/>
      <c r="H15" s="171"/>
      <c r="I15" s="171"/>
      <c r="J15" s="171"/>
      <c r="K15" s="171"/>
      <c r="L15" s="171"/>
      <c r="M15" s="171"/>
      <c r="N15" s="172"/>
    </row>
    <row r="16" spans="2:14" ht="15" customHeight="1" x14ac:dyDescent="0.3">
      <c r="B16" s="170"/>
      <c r="C16" s="171"/>
      <c r="D16" s="171"/>
      <c r="E16" s="171"/>
      <c r="F16" s="171"/>
      <c r="G16" s="171"/>
      <c r="H16" s="171"/>
      <c r="I16" s="171"/>
      <c r="J16" s="171"/>
      <c r="K16" s="171"/>
      <c r="L16" s="171"/>
      <c r="M16" s="171"/>
      <c r="N16" s="172"/>
    </row>
    <row r="17" spans="2:14" ht="15" customHeight="1" x14ac:dyDescent="0.3">
      <c r="B17" s="170"/>
      <c r="C17" s="171"/>
      <c r="D17" s="171"/>
      <c r="E17" s="171"/>
      <c r="F17" s="171"/>
      <c r="G17" s="171"/>
      <c r="H17" s="171"/>
      <c r="I17" s="171"/>
      <c r="J17" s="171"/>
      <c r="K17" s="171"/>
      <c r="L17" s="171"/>
      <c r="M17" s="171"/>
      <c r="N17" s="172"/>
    </row>
    <row r="18" spans="2:14" ht="15" customHeight="1" x14ac:dyDescent="0.3">
      <c r="B18" s="170"/>
      <c r="C18" s="171"/>
      <c r="D18" s="171"/>
      <c r="E18" s="171"/>
      <c r="F18" s="171"/>
      <c r="G18" s="171"/>
      <c r="H18" s="171"/>
      <c r="I18" s="171"/>
      <c r="J18" s="171"/>
      <c r="K18" s="171"/>
      <c r="L18" s="171"/>
      <c r="M18" s="171"/>
      <c r="N18" s="172"/>
    </row>
    <row r="19" spans="2:14" ht="15" customHeight="1" x14ac:dyDescent="0.3">
      <c r="B19" s="170"/>
      <c r="C19" s="171"/>
      <c r="D19" s="171"/>
      <c r="E19" s="171"/>
      <c r="F19" s="171"/>
      <c r="G19" s="171"/>
      <c r="H19" s="171"/>
      <c r="I19" s="171"/>
      <c r="J19" s="171"/>
      <c r="K19" s="171"/>
      <c r="L19" s="171"/>
      <c r="M19" s="171"/>
      <c r="N19" s="172"/>
    </row>
    <row r="20" spans="2:14" ht="15" customHeight="1" x14ac:dyDescent="0.3">
      <c r="B20" s="170"/>
      <c r="C20" s="171"/>
      <c r="D20" s="171"/>
      <c r="E20" s="171"/>
      <c r="F20" s="171"/>
      <c r="G20" s="171"/>
      <c r="H20" s="171"/>
      <c r="I20" s="171"/>
      <c r="J20" s="171"/>
      <c r="K20" s="171"/>
      <c r="L20" s="171"/>
      <c r="M20" s="171"/>
      <c r="N20" s="172"/>
    </row>
    <row r="21" spans="2:14" ht="15" customHeight="1" x14ac:dyDescent="0.3">
      <c r="B21" s="173"/>
      <c r="C21" s="174"/>
      <c r="D21" s="174"/>
      <c r="E21" s="174"/>
      <c r="F21" s="174"/>
      <c r="G21" s="174"/>
      <c r="H21" s="174"/>
      <c r="I21" s="174"/>
      <c r="J21" s="174"/>
      <c r="K21" s="174"/>
      <c r="L21" s="174"/>
      <c r="M21" s="174"/>
      <c r="N21" s="175"/>
    </row>
    <row r="22" spans="2:14" ht="15" customHeight="1" x14ac:dyDescent="0.3">
      <c r="B22" s="40" t="s">
        <v>53</v>
      </c>
      <c r="C22" s="41"/>
      <c r="D22" s="41"/>
      <c r="E22" s="42"/>
      <c r="F22" s="42"/>
      <c r="G22" s="42"/>
      <c r="H22" s="42"/>
      <c r="I22" s="42"/>
      <c r="J22" s="42"/>
      <c r="K22" s="42"/>
      <c r="L22" s="42"/>
      <c r="M22" s="42"/>
      <c r="N22" s="43"/>
    </row>
    <row r="23" spans="2:14" ht="15" customHeight="1" x14ac:dyDescent="0.3">
      <c r="B23" s="167"/>
      <c r="C23" s="168"/>
      <c r="D23" s="168"/>
      <c r="E23" s="168"/>
      <c r="F23" s="168"/>
      <c r="G23" s="168"/>
      <c r="H23" s="168"/>
      <c r="I23" s="168"/>
      <c r="J23" s="168"/>
      <c r="K23" s="168"/>
      <c r="L23" s="168"/>
      <c r="M23" s="168"/>
      <c r="N23" s="169"/>
    </row>
    <row r="24" spans="2:14" ht="15" customHeight="1" x14ac:dyDescent="0.3">
      <c r="B24" s="170"/>
      <c r="C24" s="171"/>
      <c r="D24" s="171"/>
      <c r="E24" s="171"/>
      <c r="F24" s="171"/>
      <c r="G24" s="171"/>
      <c r="H24" s="171"/>
      <c r="I24" s="171"/>
      <c r="J24" s="171"/>
      <c r="K24" s="171"/>
      <c r="L24" s="171"/>
      <c r="M24" s="171"/>
      <c r="N24" s="172"/>
    </row>
    <row r="25" spans="2:14" ht="15" customHeight="1" x14ac:dyDescent="0.3">
      <c r="B25" s="170"/>
      <c r="C25" s="171"/>
      <c r="D25" s="171"/>
      <c r="E25" s="171"/>
      <c r="F25" s="171"/>
      <c r="G25" s="171"/>
      <c r="H25" s="171"/>
      <c r="I25" s="171"/>
      <c r="J25" s="171"/>
      <c r="K25" s="171"/>
      <c r="L25" s="171"/>
      <c r="M25" s="171"/>
      <c r="N25" s="172"/>
    </row>
    <row r="26" spans="2:14" ht="15" customHeight="1" x14ac:dyDescent="0.3">
      <c r="B26" s="170"/>
      <c r="C26" s="171"/>
      <c r="D26" s="171"/>
      <c r="E26" s="171"/>
      <c r="F26" s="171"/>
      <c r="G26" s="171"/>
      <c r="H26" s="171"/>
      <c r="I26" s="171"/>
      <c r="J26" s="171"/>
      <c r="K26" s="171"/>
      <c r="L26" s="171"/>
      <c r="M26" s="171"/>
      <c r="N26" s="172"/>
    </row>
    <row r="27" spans="2:14" ht="15" customHeight="1" x14ac:dyDescent="0.3">
      <c r="B27" s="170"/>
      <c r="C27" s="171"/>
      <c r="D27" s="171"/>
      <c r="E27" s="171"/>
      <c r="F27" s="171"/>
      <c r="G27" s="171"/>
      <c r="H27" s="171"/>
      <c r="I27" s="171"/>
      <c r="J27" s="171"/>
      <c r="K27" s="171"/>
      <c r="L27" s="171"/>
      <c r="M27" s="171"/>
      <c r="N27" s="172"/>
    </row>
    <row r="28" spans="2:14" ht="15" customHeight="1" x14ac:dyDescent="0.3">
      <c r="B28" s="170"/>
      <c r="C28" s="171"/>
      <c r="D28" s="171"/>
      <c r="E28" s="171"/>
      <c r="F28" s="171"/>
      <c r="G28" s="171"/>
      <c r="H28" s="171"/>
      <c r="I28" s="171"/>
      <c r="J28" s="171"/>
      <c r="K28" s="171"/>
      <c r="L28" s="171"/>
      <c r="M28" s="171"/>
      <c r="N28" s="172"/>
    </row>
    <row r="29" spans="2:14" ht="15" customHeight="1" x14ac:dyDescent="0.3">
      <c r="B29" s="170"/>
      <c r="C29" s="171"/>
      <c r="D29" s="171"/>
      <c r="E29" s="171"/>
      <c r="F29" s="171"/>
      <c r="G29" s="171"/>
      <c r="H29" s="171"/>
      <c r="I29" s="171"/>
      <c r="J29" s="171"/>
      <c r="K29" s="171"/>
      <c r="L29" s="171"/>
      <c r="M29" s="171"/>
      <c r="N29" s="172"/>
    </row>
    <row r="30" spans="2:14" ht="15" customHeight="1" x14ac:dyDescent="0.3">
      <c r="B30" s="170"/>
      <c r="C30" s="171"/>
      <c r="D30" s="171"/>
      <c r="E30" s="171"/>
      <c r="F30" s="171"/>
      <c r="G30" s="171"/>
      <c r="H30" s="171"/>
      <c r="I30" s="171"/>
      <c r="J30" s="171"/>
      <c r="K30" s="171"/>
      <c r="L30" s="171"/>
      <c r="M30" s="171"/>
      <c r="N30" s="172"/>
    </row>
    <row r="31" spans="2:14" ht="15" customHeight="1" x14ac:dyDescent="0.3">
      <c r="B31" s="170"/>
      <c r="C31" s="171"/>
      <c r="D31" s="171"/>
      <c r="E31" s="171"/>
      <c r="F31" s="171"/>
      <c r="G31" s="171"/>
      <c r="H31" s="171"/>
      <c r="I31" s="171"/>
      <c r="J31" s="171"/>
      <c r="K31" s="171"/>
      <c r="L31" s="171"/>
      <c r="M31" s="171"/>
      <c r="N31" s="172"/>
    </row>
    <row r="32" spans="2:14" ht="15" customHeight="1" x14ac:dyDescent="0.3">
      <c r="B32" s="170"/>
      <c r="C32" s="171"/>
      <c r="D32" s="171"/>
      <c r="E32" s="171"/>
      <c r="F32" s="171"/>
      <c r="G32" s="171"/>
      <c r="H32" s="171"/>
      <c r="I32" s="171"/>
      <c r="J32" s="171"/>
      <c r="K32" s="171"/>
      <c r="L32" s="171"/>
      <c r="M32" s="171"/>
      <c r="N32" s="172"/>
    </row>
    <row r="33" spans="2:14" ht="15" customHeight="1" x14ac:dyDescent="0.3">
      <c r="B33" s="170"/>
      <c r="C33" s="171"/>
      <c r="D33" s="171"/>
      <c r="E33" s="171"/>
      <c r="F33" s="171"/>
      <c r="G33" s="171"/>
      <c r="H33" s="171"/>
      <c r="I33" s="171"/>
      <c r="J33" s="171"/>
      <c r="K33" s="171"/>
      <c r="L33" s="171"/>
      <c r="M33" s="171"/>
      <c r="N33" s="172"/>
    </row>
    <row r="34" spans="2:14" ht="15" customHeight="1" x14ac:dyDescent="0.3">
      <c r="B34" s="170"/>
      <c r="C34" s="171"/>
      <c r="D34" s="171"/>
      <c r="E34" s="171"/>
      <c r="F34" s="171"/>
      <c r="G34" s="171"/>
      <c r="H34" s="171"/>
      <c r="I34" s="171"/>
      <c r="J34" s="171"/>
      <c r="K34" s="171"/>
      <c r="L34" s="171"/>
      <c r="M34" s="171"/>
      <c r="N34" s="172"/>
    </row>
    <row r="35" spans="2:14" ht="15" customHeight="1" x14ac:dyDescent="0.3">
      <c r="B35" s="170"/>
      <c r="C35" s="171"/>
      <c r="D35" s="171"/>
      <c r="E35" s="171"/>
      <c r="F35" s="171"/>
      <c r="G35" s="171"/>
      <c r="H35" s="171"/>
      <c r="I35" s="171"/>
      <c r="J35" s="171"/>
      <c r="K35" s="171"/>
      <c r="L35" s="171"/>
      <c r="M35" s="171"/>
      <c r="N35" s="172"/>
    </row>
    <row r="36" spans="2:14" ht="15" customHeight="1" x14ac:dyDescent="0.3">
      <c r="B36" s="170"/>
      <c r="C36" s="171"/>
      <c r="D36" s="171"/>
      <c r="E36" s="171"/>
      <c r="F36" s="171"/>
      <c r="G36" s="171"/>
      <c r="H36" s="171"/>
      <c r="I36" s="171"/>
      <c r="J36" s="171"/>
      <c r="K36" s="171"/>
      <c r="L36" s="171"/>
      <c r="M36" s="171"/>
      <c r="N36" s="172"/>
    </row>
    <row r="37" spans="2:14" ht="15" customHeight="1" x14ac:dyDescent="0.3">
      <c r="B37" s="170"/>
      <c r="C37" s="171"/>
      <c r="D37" s="171"/>
      <c r="E37" s="171"/>
      <c r="F37" s="171"/>
      <c r="G37" s="171"/>
      <c r="H37" s="171"/>
      <c r="I37" s="171"/>
      <c r="J37" s="171"/>
      <c r="K37" s="171"/>
      <c r="L37" s="171"/>
      <c r="M37" s="171"/>
      <c r="N37" s="172"/>
    </row>
    <row r="38" spans="2:14" ht="15" customHeight="1" x14ac:dyDescent="0.3">
      <c r="B38" s="170"/>
      <c r="C38" s="171"/>
      <c r="D38" s="171"/>
      <c r="E38" s="171"/>
      <c r="F38" s="171"/>
      <c r="G38" s="171"/>
      <c r="H38" s="171"/>
      <c r="I38" s="171"/>
      <c r="J38" s="171"/>
      <c r="K38" s="171"/>
      <c r="L38" s="171"/>
      <c r="M38" s="171"/>
      <c r="N38" s="172"/>
    </row>
    <row r="39" spans="2:14" ht="15" customHeight="1" x14ac:dyDescent="0.3">
      <c r="B39" s="170"/>
      <c r="C39" s="171"/>
      <c r="D39" s="171"/>
      <c r="E39" s="171"/>
      <c r="F39" s="171"/>
      <c r="G39" s="171"/>
      <c r="H39" s="171"/>
      <c r="I39" s="171"/>
      <c r="J39" s="171"/>
      <c r="K39" s="171"/>
      <c r="L39" s="171"/>
      <c r="M39" s="171"/>
      <c r="N39" s="172"/>
    </row>
    <row r="40" spans="2:14" ht="15" customHeight="1" x14ac:dyDescent="0.3">
      <c r="B40" s="170"/>
      <c r="C40" s="171"/>
      <c r="D40" s="171"/>
      <c r="E40" s="171"/>
      <c r="F40" s="171"/>
      <c r="G40" s="171"/>
      <c r="H40" s="171"/>
      <c r="I40" s="171"/>
      <c r="J40" s="171"/>
      <c r="K40" s="171"/>
      <c r="L40" s="171"/>
      <c r="M40" s="171"/>
      <c r="N40" s="172"/>
    </row>
    <row r="41" spans="2:14" ht="15" customHeight="1" x14ac:dyDescent="0.3">
      <c r="B41" s="173"/>
      <c r="C41" s="174"/>
      <c r="D41" s="174"/>
      <c r="E41" s="174"/>
      <c r="F41" s="174"/>
      <c r="G41" s="174"/>
      <c r="H41" s="174"/>
      <c r="I41" s="174"/>
      <c r="J41" s="174"/>
      <c r="K41" s="174"/>
      <c r="L41" s="174"/>
      <c r="M41" s="174"/>
      <c r="N41" s="175"/>
    </row>
  </sheetData>
  <mergeCells count="2">
    <mergeCell ref="B23:N41"/>
    <mergeCell ref="B3:N21"/>
  </mergeCells>
  <pageMargins left="0.7" right="0.7" top="0.75" bottom="0.75" header="0.3" footer="0.3"/>
  <pageSetup fitToHeight="0" orientation="landscape" r:id="rId1"/>
  <headerFooter>
    <oddHeader>&amp;LState of Colorado&amp;RDraft and Confidential</oddHeader>
    <oddFooter>&amp;L&amp;F | &amp;A&amp;R&amp;G</oddFooter>
  </headerFooter>
  <rowBreaks count="1" manualBreakCount="1">
    <brk id="21" min="1" max="1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Overview</vt:lpstr>
      <vt:lpstr>Report 1. MLR Data</vt:lpstr>
      <vt:lpstr>Report 2. SUD RC Data</vt:lpstr>
      <vt:lpstr>Report 3. SUD Risk Corridor</vt:lpstr>
      <vt:lpstr>Report 4. MLR Calculation</vt:lpstr>
      <vt:lpstr>Report 5. Certification</vt:lpstr>
      <vt:lpstr>Report 6. QI Support</vt:lpstr>
      <vt:lpstr>RAE Scratch Sheet</vt:lpstr>
      <vt:lpstr>Overview!Print_Area</vt:lpstr>
      <vt:lpstr>'RAE Scratch Sheet'!Print_Area</vt:lpstr>
      <vt:lpstr>'Report 1. MLR Data'!Print_Area</vt:lpstr>
      <vt:lpstr>'Report 2. SUD RC Data'!Print_Area</vt:lpstr>
      <vt:lpstr>'Report 3. SUD Risk Corridor'!Print_Area</vt:lpstr>
      <vt:lpstr>'Report 4. MLR Calculation'!Print_Area</vt:lpstr>
      <vt:lpstr>'Report 5. Certification'!Print_Area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Optumas</dc:creator>
  <cp:lastModifiedBy>Jiane Diaz</cp:lastModifiedBy>
  <cp:lastPrinted>2021-12-13T19:40:04Z</cp:lastPrinted>
  <dcterms:created xsi:type="dcterms:W3CDTF">2015-11-05T21:44:37Z</dcterms:created>
  <dcterms:modified xsi:type="dcterms:W3CDTF">2023-01-13T23:13:10Z</dcterms:modified>
</cp:coreProperties>
</file>